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xml" ContentType="application/vnd.ms-excel.rdrichvalue+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er\Documents\SCRD 2023\Riesgos de Seguridad 2023\"/>
    </mc:Choice>
  </mc:AlternateContent>
  <bookViews>
    <workbookView xWindow="0" yWindow="0" windowWidth="22415" windowHeight="1032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state="hidden" r:id="rId8"/>
    <sheet name="Opciones Tratamiento" sheetId="16" state="hidden" r:id="rId9"/>
    <sheet name="Hoja1" sheetId="11" state="hidden" r:id="rId10"/>
  </sheets>
  <calcPr calcId="162913"/>
  <pivotCaches>
    <pivotCache cacheId="0" r:id="rId11"/>
    <pivotCache cacheId="1"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W14" i="1" l="1"/>
  <c r="T14" i="1"/>
  <c r="N14" i="1"/>
  <c r="W12" i="1" l="1"/>
  <c r="T12" i="1"/>
  <c r="W13" i="1"/>
  <c r="T13" i="1" l="1"/>
  <c r="T11" i="1"/>
  <c r="K11" i="1" l="1"/>
  <c r="G26" i="21"/>
  <c r="W11" i="1" l="1"/>
  <c r="L11" i="1"/>
  <c r="F221" i="13" l="1"/>
  <c r="F211" i="13"/>
  <c r="F212" i="13"/>
  <c r="F213" i="13"/>
  <c r="F214" i="13"/>
  <c r="F215" i="13"/>
  <c r="F216" i="13"/>
  <c r="F217" i="13"/>
  <c r="F218" i="13"/>
  <c r="F219" i="13"/>
  <c r="F220" i="13"/>
  <c r="F210" i="13"/>
  <c r="B221" i="13" a="1"/>
  <c r="N12"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K13" i="1" l="1"/>
  <c r="L13" i="1" s="1"/>
  <c r="AA13" i="1" l="1"/>
  <c r="AB13" i="1" l="1"/>
  <c r="AC13" i="1"/>
  <c r="AA14" i="1" s="1"/>
  <c r="AB14" i="1" l="1"/>
  <c r="AC14"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A11" i="1" l="1"/>
  <c r="AB11" i="1" s="1"/>
  <c r="AC11" i="1" l="1"/>
  <c r="AA12" i="1" s="1"/>
  <c r="AB12" i="1" l="1"/>
  <c r="AC12" i="1" l="1"/>
  <c r="J40" i="19" l="1"/>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K35" i="19" l="1"/>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N11" i="1" l="1"/>
  <c r="O11" i="1" s="1"/>
  <c r="N13" i="1"/>
  <c r="O13" i="1" s="1"/>
  <c r="X6" i="18" l="1"/>
  <c r="AJ30" i="18"/>
  <c r="R22" i="18"/>
  <c r="L6" i="18"/>
  <c r="R30" i="18"/>
  <c r="X22" i="18"/>
  <c r="X38" i="18"/>
  <c r="AD38" i="18"/>
  <c r="AD22" i="18"/>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Q13" i="1"/>
  <c r="AF22" i="18"/>
  <c r="N6" i="18"/>
  <c r="AF6" i="18"/>
  <c r="AF38" i="18"/>
  <c r="P13" i="1"/>
  <c r="AE13" i="1" s="1"/>
  <c r="AE14" i="1" s="1"/>
  <c r="AD14" i="1" s="1"/>
  <c r="AF14" i="1" s="1"/>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P14" i="18"/>
  <c r="V22" i="18"/>
  <c r="V14" i="18"/>
  <c r="P22" i="18"/>
  <c r="V38" i="18"/>
  <c r="AH14" i="18"/>
  <c r="AH38" i="18"/>
  <c r="J14" i="18"/>
  <c r="AB22" i="18"/>
  <c r="V30" i="18"/>
  <c r="AB14" i="18"/>
  <c r="AB38" i="18"/>
  <c r="J30" i="18"/>
  <c r="P38" i="18"/>
  <c r="AB6" i="18"/>
  <c r="P11" i="1"/>
  <c r="AE11" i="1" s="1"/>
  <c r="AH30" i="18"/>
  <c r="J38" i="18"/>
  <c r="AH6" i="18"/>
  <c r="V6" i="18"/>
  <c r="AB30" i="18"/>
  <c r="J22" i="18"/>
  <c r="J6" i="18"/>
  <c r="P30" i="18"/>
  <c r="AH22" i="18"/>
  <c r="P6" i="18"/>
  <c r="Q11" i="1"/>
  <c r="AH12" i="18"/>
  <c r="J20" i="18"/>
  <c r="J44" i="18"/>
  <c r="AB28" i="18"/>
  <c r="P28" i="18"/>
  <c r="P12" i="18"/>
  <c r="AH20" i="18"/>
  <c r="P44" i="18"/>
  <c r="AB12" i="18"/>
  <c r="P20" i="18"/>
  <c r="J36" i="18"/>
  <c r="P36" i="18"/>
  <c r="AB44" i="18"/>
  <c r="V44" i="18"/>
  <c r="J28" i="18"/>
  <c r="AH36" i="18"/>
  <c r="V12" i="18"/>
  <c r="V28" i="18"/>
  <c r="AH44" i="18"/>
  <c r="AB20" i="18"/>
  <c r="AB36" i="18"/>
  <c r="AH28" i="18"/>
  <c r="V36" i="18"/>
  <c r="V20" i="18"/>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D13" i="1" l="1"/>
  <c r="V48" i="19" s="1"/>
  <c r="J7" i="19"/>
  <c r="AD11" i="1"/>
  <c r="P16" i="19" s="1"/>
  <c r="AE12" i="1"/>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 r="J27" i="19" l="1"/>
  <c r="P37" i="19"/>
  <c r="V47" i="19"/>
  <c r="P47" i="19"/>
  <c r="V7" i="19"/>
  <c r="AH37" i="19"/>
  <c r="AB27" i="19"/>
  <c r="V37" i="19"/>
  <c r="AB17" i="19"/>
  <c r="V28" i="19"/>
  <c r="AH8" i="19"/>
  <c r="AB18" i="19"/>
  <c r="J8" i="19"/>
  <c r="P28" i="19"/>
  <c r="AH28" i="19"/>
  <c r="P8" i="19"/>
  <c r="AH48" i="19"/>
  <c r="P48" i="19"/>
  <c r="V18" i="19"/>
  <c r="AB28" i="19"/>
  <c r="P38" i="19"/>
  <c r="AB8" i="19"/>
  <c r="J48" i="19"/>
  <c r="AH38" i="19"/>
  <c r="J18" i="19"/>
  <c r="P18" i="19"/>
  <c r="AB38" i="19"/>
  <c r="V38" i="19"/>
  <c r="J38" i="19"/>
  <c r="AB48" i="19"/>
  <c r="J28" i="19"/>
  <c r="AF13" i="1"/>
  <c r="AH18" i="19"/>
  <c r="V8" i="19"/>
  <c r="AH7" i="19"/>
  <c r="AB47" i="19"/>
  <c r="AH47" i="19"/>
  <c r="P7" i="19"/>
  <c r="J47" i="19"/>
  <c r="V27" i="19"/>
  <c r="AB37" i="19"/>
  <c r="AH27" i="19"/>
  <c r="J37" i="19"/>
  <c r="V17" i="19"/>
  <c r="AH17" i="19"/>
  <c r="P27" i="19"/>
  <c r="P17" i="19"/>
  <c r="AB7" i="19"/>
  <c r="J17" i="19"/>
  <c r="AI47" i="19"/>
  <c r="W37" i="19"/>
  <c r="Q37" i="19"/>
  <c r="AD12" i="1"/>
  <c r="AC46" i="19" s="1"/>
  <c r="V36" i="19"/>
  <c r="V6" i="19"/>
  <c r="V16" i="19"/>
  <c r="P26" i="19"/>
  <c r="J26" i="19"/>
  <c r="V26" i="19"/>
  <c r="J36" i="19"/>
  <c r="J16" i="19"/>
  <c r="P36" i="19"/>
  <c r="AB26" i="19"/>
  <c r="AB36" i="19"/>
  <c r="J6" i="19"/>
  <c r="P46" i="19"/>
  <c r="AB6" i="19"/>
  <c r="AH36" i="19"/>
  <c r="AB46" i="19"/>
  <c r="AH46" i="19"/>
  <c r="V46" i="19"/>
  <c r="AH16" i="19"/>
  <c r="AH26" i="19"/>
  <c r="AH6" i="19"/>
  <c r="J46" i="19"/>
  <c r="AF11" i="1"/>
  <c r="AB16" i="19"/>
  <c r="P6" i="19"/>
  <c r="AI37" i="19" l="1"/>
  <c r="Q7" i="19"/>
  <c r="AI17" i="19"/>
  <c r="Q17" i="19"/>
  <c r="AC7" i="19"/>
  <c r="K27" i="19"/>
  <c r="Q27" i="19"/>
  <c r="W7" i="19"/>
  <c r="AC47" i="19"/>
  <c r="AI7" i="19"/>
  <c r="AI27" i="19"/>
  <c r="W27" i="19"/>
  <c r="W17" i="19"/>
  <c r="AC37" i="19"/>
  <c r="Q47" i="19"/>
  <c r="W47" i="19"/>
  <c r="K37" i="19"/>
  <c r="K17" i="19"/>
  <c r="K7" i="19"/>
  <c r="AC17" i="19"/>
  <c r="K47" i="19"/>
  <c r="AC27" i="19"/>
  <c r="AI36" i="19"/>
  <c r="AD8" i="19"/>
  <c r="L18" i="19"/>
  <c r="AJ48" i="19"/>
  <c r="R8" i="19"/>
  <c r="AD28" i="19"/>
  <c r="R48" i="19"/>
  <c r="L28" i="19"/>
  <c r="X18" i="19"/>
  <c r="AD18" i="19"/>
  <c r="X48" i="19"/>
  <c r="R28" i="19"/>
  <c r="L48" i="19"/>
  <c r="R18" i="19"/>
  <c r="X28" i="19"/>
  <c r="AJ18" i="19"/>
  <c r="L38" i="19"/>
  <c r="R38" i="19"/>
  <c r="X8" i="19"/>
  <c r="X38" i="19"/>
  <c r="AJ28" i="19"/>
  <c r="AJ8" i="19"/>
  <c r="L8" i="19"/>
  <c r="AD38" i="19"/>
  <c r="AJ38" i="19"/>
  <c r="AD48" i="19"/>
  <c r="K18" i="19"/>
  <c r="AC28" i="19"/>
  <c r="K28" i="19"/>
  <c r="AI48" i="19"/>
  <c r="Q8" i="19"/>
  <c r="AC48" i="19"/>
  <c r="W48" i="19"/>
  <c r="K8" i="19"/>
  <c r="AC18" i="19"/>
  <c r="Q28" i="19"/>
  <c r="W28" i="19"/>
  <c r="K48" i="19"/>
  <c r="K38" i="19"/>
  <c r="Q38" i="19"/>
  <c r="AC8" i="19"/>
  <c r="AI8" i="19"/>
  <c r="AC38" i="19"/>
  <c r="AI28" i="19"/>
  <c r="AI38" i="19"/>
  <c r="AI18" i="19"/>
  <c r="Q18" i="19"/>
  <c r="W18" i="19"/>
  <c r="Q48" i="19"/>
  <c r="W8" i="19"/>
  <c r="W38" i="19"/>
  <c r="AI26" i="19"/>
  <c r="AI6" i="19"/>
  <c r="AC6" i="19"/>
  <c r="L37" i="19"/>
  <c r="X27" i="19"/>
  <c r="AD27" i="19"/>
  <c r="AJ7" i="19"/>
  <c r="L47" i="19"/>
  <c r="L7" i="19"/>
  <c r="L27" i="19"/>
  <c r="R27" i="19"/>
  <c r="AD47" i="19"/>
  <c r="R17" i="19"/>
  <c r="R7" i="19"/>
  <c r="R47" i="19"/>
  <c r="X7" i="19"/>
  <c r="X47" i="19"/>
  <c r="AJ37" i="19"/>
  <c r="L17" i="19"/>
  <c r="AD7" i="19"/>
  <c r="AD17" i="19"/>
  <c r="AJ27" i="19"/>
  <c r="AJ17" i="19"/>
  <c r="X17" i="19"/>
  <c r="AD37" i="19"/>
  <c r="AJ47" i="19"/>
  <c r="R37" i="19"/>
  <c r="X37" i="19"/>
  <c r="AI46" i="19"/>
  <c r="K46" i="19"/>
  <c r="K6" i="19"/>
  <c r="Q26" i="19"/>
  <c r="Q6" i="19"/>
  <c r="W26" i="19"/>
  <c r="AF12" i="1"/>
  <c r="W6" i="19"/>
  <c r="K36" i="19"/>
  <c r="AI16" i="19"/>
  <c r="Q46" i="19"/>
  <c r="W16" i="19"/>
  <c r="K16" i="19"/>
  <c r="W46" i="19"/>
  <c r="Q36" i="19"/>
  <c r="AC16" i="19"/>
  <c r="AC36" i="19"/>
  <c r="K26" i="19"/>
  <c r="Q16" i="19"/>
  <c r="AC26" i="19"/>
  <c r="W36" i="19"/>
  <c r="X6" i="19"/>
  <c r="L16" i="19"/>
  <c r="L6" i="19"/>
  <c r="AD16" i="19"/>
  <c r="L26" i="19"/>
  <c r="X36" i="19"/>
  <c r="R16" i="19"/>
  <c r="R6" i="19"/>
  <c r="AJ6" i="19"/>
  <c r="AD36" i="19"/>
  <c r="AJ26" i="19"/>
  <c r="R36" i="19"/>
  <c r="X46" i="19"/>
  <c r="AJ46" i="19"/>
  <c r="AJ16" i="19"/>
  <c r="AJ36" i="19"/>
  <c r="R26" i="19"/>
  <c r="AD46" i="19"/>
  <c r="L36" i="19"/>
  <c r="X26" i="19"/>
  <c r="R46" i="19"/>
  <c r="X16" i="19"/>
  <c r="L46" i="19"/>
  <c r="AD26" i="19"/>
  <c r="AD6" i="19"/>
</calcChain>
</file>

<file path=xl/comments1.xml><?xml version="1.0" encoding="utf-8"?>
<comments xmlns="http://schemas.openxmlformats.org/spreadsheetml/2006/main">
  <authors>
    <author>Ing. Andru</author>
    <author>User</author>
  </authors>
  <commentList>
    <comment ref="D6" authorId="0" shapeId="0">
      <text>
        <r>
          <rPr>
            <b/>
            <sz val="9"/>
            <color indexed="81"/>
            <rFont val="Tahoma"/>
            <family val="2"/>
          </rPr>
          <t>Traer la Información de la caracterización del proceso.</t>
        </r>
      </text>
    </comment>
    <comment ref="D7" authorId="0" shapeId="0">
      <text>
        <r>
          <rPr>
            <b/>
            <sz val="9"/>
            <color indexed="81"/>
            <rFont val="Tahoma"/>
            <family val="2"/>
          </rPr>
          <t>Traer la Información de la caracterización del proceso.</t>
        </r>
        <r>
          <rPr>
            <sz val="9"/>
            <color indexed="81"/>
            <rFont val="Tahoma"/>
            <family val="2"/>
          </rPr>
          <t xml:space="preserve">
</t>
        </r>
      </text>
    </comment>
    <comment ref="A9" authorId="0" shapeId="0">
      <text>
        <r>
          <rPr>
            <b/>
            <sz val="9"/>
            <color indexed="81"/>
            <rFont val="Tahoma"/>
            <family val="2"/>
          </rPr>
          <t>Número consecutivo de los riesgos que se identifican.</t>
        </r>
        <r>
          <rPr>
            <sz val="9"/>
            <color indexed="81"/>
            <rFont val="Tahoma"/>
            <family val="2"/>
          </rPr>
          <t xml:space="preserve">
</t>
        </r>
      </text>
    </comment>
    <comment ref="B9" authorId="0" shapeId="0">
      <text>
        <r>
          <rPr>
            <b/>
            <sz val="9"/>
            <color indexed="81"/>
            <rFont val="Tahoma"/>
            <family val="2"/>
          </rPr>
          <t>Consulte su matriz de activos de información.</t>
        </r>
      </text>
    </comment>
    <comment ref="C9" authorId="1" shapeId="0">
      <text>
        <r>
          <rPr>
            <b/>
            <sz val="9"/>
            <color indexed="81"/>
            <rFont val="Tahoma"/>
            <family val="2"/>
          </rPr>
          <t>Consulte su matriz de activos de información.</t>
        </r>
      </text>
    </comment>
    <comment ref="E9" authorId="0" shapeId="0">
      <text>
        <r>
          <rPr>
            <b/>
            <sz val="9"/>
            <color indexed="81"/>
            <rFont val="Tahoma"/>
            <family val="2"/>
          </rPr>
          <t>En el manual de gestión de riesgos de seguridad de la información, encontrará sugerencias de AMENAZAS que puede usar o ajustar según se requiera.</t>
        </r>
      </text>
    </comment>
    <comment ref="F9" authorId="0" shapeId="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T9" authorId="0" shapeId="0">
      <text>
        <r>
          <rPr>
            <b/>
            <sz val="9"/>
            <color indexed="81"/>
            <rFont val="Tahoma"/>
            <family val="2"/>
          </rPr>
          <t>Este campo es automático y se diligencia al seleccionar el tipo de control (Columna T)</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<sst xmlns="http://schemas.openxmlformats.org/spreadsheetml/2006/main" count="471" uniqueCount="317">
  <si>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</si>
  <si>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</si>
  <si>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</si>
  <si>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</si>
  <si>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</si>
  <si>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</si>
  <si>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</si>
  <si>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</si>
  <si>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</si>
  <si>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</si>
  <si>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</si>
  <si>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</si>
  <si>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</si>
  <si>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</si>
  <si>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</si>
  <si>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</si>
  <si>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</si>
  <si>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</si>
  <si>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</si>
  <si>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</si>
  <si>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</si>
  <si>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</si>
  <si>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</si>
  <si>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</si>
  <si>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</si>
  <si>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</si>
  <si>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</si>
  <si>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</si>
  <si>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</si>
  <si>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</si>
  <si>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</si>
  <si>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</si>
  <si>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</si>
  <si>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</si>
  <si>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</si>
  <si>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</si>
  <si>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</si>
  <si>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</si>
  <si>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</si>
  <si>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</si>
  <si>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</si>
  <si>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</si>
  <si>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</si>
  <si>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</si>
  <si>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</si>
  <si>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</si>
  <si>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</si>
  <si>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</si>
  <si>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</si>
  <si>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</si>
  <si>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</si>
  <si>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</si>
  <si>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</si>
  <si>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</si>
  <si>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</si>
  <si>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</si>
  <si>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</si>
  <si>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</si>
  <si>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</si>
  <si>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</si>
  <si>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</si>
  <si>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</si>
  <si>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</si>
  <si>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</si>
  <si>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</si>
  <si>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</si>
  <si>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</si>
  <si>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</si>
  <si>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</si>
  <si>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</si>
  <si>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</si>
  <si>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</si>
  <si>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</si>
  <si>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</si>
  <si>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</si>
  <si>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</si>
  <si>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</si>
  <si>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</si>
  <si>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</si>
  <si>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</si>
  <si>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</si>
  <si>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</si>
  <si>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</si>
  <si>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</si>
  <si>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</si>
  <si>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</si>
  <si>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</si>
  <si>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</si>
  <si>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</si>
  <si>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</si>
  <si>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</si>
  <si>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</si>
  <si>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</si>
  <si>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</si>
  <si>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</si>
  <si>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</si>
  <si>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</si>
  <si>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</si>
  <si>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</si>
  <si>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</si>
  <si>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</si>
  <si>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</si>
  <si>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</si>
  <si>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</si>
  <si>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</si>
  <si>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</si>
  <si>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</si>
  <si>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</si>
  <si>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</si>
  <si>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</si>
  <si>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</si>
  <si>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</si>
  <si>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</si>
  <si>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</si>
  <si>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</si>
  <si>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</si>
  <si>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</si>
  <si>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</si>
  <si>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</si>
  <si>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</si>
  <si>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</si>
  <si>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</si>
  <si>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</si>
  <si>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</si>
  <si>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</si>
  <si>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</si>
  <si>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</si>
  <si>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</si>
  <si>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</si>
  <si>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</si>
  <si>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</si>
  <si>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</si>
  <si>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</si>
  <si>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</si>
  <si>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</si>
  <si>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</si>
  <si>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</si>
  <si>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</si>
  <si>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</si>
  <si>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</si>
  <si>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</si>
  <si>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</si>
  <si>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</si>
  <si>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</si>
  <si>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</si>
  <si>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</si>
  <si>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</si>
  <si>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</si>
  <si>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</si>
  <si>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</si>
  <si>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</si>
  <si>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</si>
  <si>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</si>
  <si>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</si>
  <si>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</si>
  <si>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</si>
  <si>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</si>
  <si>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</si>
  <si>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</si>
  <si>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</si>
  <si>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</si>
  <si>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</si>
  <si>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</si>
  <si>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</si>
  <si>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</si>
  <si>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</si>
  <si>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</si>
  <si>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</si>
  <si>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</si>
  <si>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</si>
  <si>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</si>
  <si>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</si>
  <si>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</si>
  <si>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</si>
  <si>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</si>
  <si>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</si>
  <si>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</si>
  <si>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</si>
  <si>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</si>
  <si>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</si>
  <si>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</si>
  <si>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</si>
  <si>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</si>
  <si>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</si>
  <si>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</si>
  <si>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</si>
  <si>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</si>
  <si>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</si>
  <si>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</si>
  <si>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</si>
  <si>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</si>
  <si>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</si>
  <si>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</si>
  <si>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</si>
  <si>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</si>
  <si>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</si>
  <si>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</si>
  <si>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</si>
  <si>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</si>
  <si>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</si>
  <si>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</si>
  <si>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</si>
  <si>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</si>
  <si>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</si>
  <si>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</si>
  <si>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</si>
  <si>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</si>
  <si>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</si>
  <si>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</si>
  <si>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</si>
  <si>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</si>
  <si>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</si>
  <si>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</si>
  <si>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</si>
  <si>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</si>
  <si>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</si>
  <si>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</si>
  <si>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</si>
  <si>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</si>
  <si>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</si>
  <si>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</si>
  <si>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</si>
  <si>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</si>
  <si>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</si>
  <si>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</si>
  <si>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</si>
  <si>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</si>
  <si>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</si>
  <si>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</si>
  <si>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</si>
  <si>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</si>
  <si>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</si>
  <si>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</si>
  <si>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</si>
  <si>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</si>
  <si>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</si>
  <si>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</si>
  <si>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</si>
  <si>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OFICINA DE CONTROL INTERNO</t>
  </si>
  <si>
    <t>OFICINA ASESORA DE COMUNICACIONES</t>
  </si>
  <si>
    <t>OFICINA ASESORA DE PLANEACIÓN</t>
  </si>
  <si>
    <t>OFICINA DE TECNOLOGÍAS DE LA INFORMACIÓN</t>
  </si>
  <si>
    <t>DIRECCIÓN DE FOMENTO</t>
  </si>
  <si>
    <t>DIRECCIÓN DE ASUNTOS LOCALES Y PARTICIPACIÓN</t>
  </si>
  <si>
    <t>DIRECCIÓN DE PERSONAS JURÍDICAS</t>
  </si>
  <si>
    <t>GESTIÓN DOCUMENTAL</t>
  </si>
  <si>
    <t xml:space="preserve">GESTIÓN DEL DIRECCIONAMIENTO ESTRATÉGICO </t>
  </si>
  <si>
    <t>GESTIÓN  JURÍDICA</t>
  </si>
  <si>
    <t xml:space="preserve">GESTIÓN ADMINISTRATIVA </t>
  </si>
  <si>
    <t>GESTIÓN CONTRACTUAL</t>
  </si>
  <si>
    <t xml:space="preserve">GESTIÓN DE INVESTIGACIONES, OBSERVACIONES Y ANALÍTICA DE LA CULTURA, LA RECREACIÓN Y EL DEPORTE </t>
  </si>
  <si>
    <t xml:space="preserve">GESTIÓN DE LA APROPIACIÓN DE LA INFRAESTRUCTURA Y PATRIMONIO CULTURAL  
</t>
  </si>
  <si>
    <t xml:space="preserve">GESTIÓN DE LA COMUNICACIÓN ESTRATÉGICA  </t>
  </si>
  <si>
    <t xml:space="preserve">GESTIÓN DE LA CULTURA CIUDADANA  </t>
  </si>
  <si>
    <t xml:space="preserve">GESTIÓN DE LA EVALUACIÓN INDEPENDIENTE </t>
  </si>
  <si>
    <t xml:space="preserve">GESTIÓN DE LA FORMULACIÓN Y SEGUIMIENTO DE POLÍTICA PÚBLICA </t>
  </si>
  <si>
    <t xml:space="preserve">GESTIÓN DE LA MEJORA CONTINUA </t>
  </si>
  <si>
    <t xml:space="preserve">GESTIÓN DE LA PARTICIPACIÓN CIUDADANA </t>
  </si>
  <si>
    <t xml:space="preserve">GESTIÓN DE LA PROMOCIÓN DE AGENTES Y PRÁCTICAS CULTURALES Y RECREODEPORTIVAS  </t>
  </si>
  <si>
    <t xml:space="preserve">GESTIÓN DE TALENTO HUMANO </t>
  </si>
  <si>
    <t xml:space="preserve">GESTIÓN DE TECNOLOGÍAS DE LA INFORMACIÓN Y LAS COMUNICACIONES  </t>
  </si>
  <si>
    <t>GESTIÓN DEL CONOCIMIENTO Y LA INNOVACIÒN</t>
  </si>
  <si>
    <t>GESTIÓN DEL CONTROL DISCIPLINARIO INTERNO</t>
  </si>
  <si>
    <t xml:space="preserve">GESTIÓN DEL RELACIONAMIENTO CON LA CIUDADANÍA 
</t>
  </si>
  <si>
    <t xml:space="preserve">GESTIÓN FINANCIERA  </t>
  </si>
  <si>
    <t>GESTIÒN DE LECTURA, ESCRITURA Y ORALIDAD</t>
  </si>
  <si>
    <t>CONTRATOS</t>
  </si>
  <si>
    <t>DESPACHO</t>
  </si>
  <si>
    <t>DIRECCIÓN  DE LECTURA Y BIBLIOTECAS</t>
  </si>
  <si>
    <t>DIRECCIÓN DE ARTE, CULTURA Y PATRIMONIO</t>
  </si>
  <si>
    <t>DIRECCIÓN DE ECONOMIA ESTUDIOS Y POLÍTICA</t>
  </si>
  <si>
    <t>DIRECCIÓN DE GESTIÓN CORPORATIVA Y RELACIÓN CON EL CIUDADANO</t>
  </si>
  <si>
    <t>DIRECCIÓN DE OBSERVATIORIO Y GESTIÓN DEL CONOCIMIENTO CULTURAL</t>
  </si>
  <si>
    <t>DIRECCIÓN DE REDES A ACCIÓN COLECTIVA</t>
  </si>
  <si>
    <t>DIRECCIÓN DE TRANSFORMACIONES CULTURALES</t>
  </si>
  <si>
    <t>FINANCIERA</t>
  </si>
  <si>
    <t>OFICINA DE CONTROL DISCIPLINARIO INTERNO</t>
  </si>
  <si>
    <t>OFICINA JURÍDICA</t>
  </si>
  <si>
    <t>SERVICIOS ADMINISTRTAIVOS</t>
  </si>
  <si>
    <t>SUBDIRECCIÓN DE GESTIÓN CULTURAL Y ARTISTICA</t>
  </si>
  <si>
    <t>SUBDIRECCIÓN DE INFRAESTRUCTURA Y PATRIMONIO CULTURAL</t>
  </si>
  <si>
    <t>SUBSECRETARÍA DE GOBERNANZA</t>
  </si>
  <si>
    <t xml:space="preserve">SUBSECRETARÍA DISTRITAL DE CULTURA CIUDADANA Y GESTIÓN DEL CONOCIMIENTO </t>
  </si>
  <si>
    <t>TALENTO HUMANO</t>
  </si>
  <si>
    <t>NOMBRE DEL ACTIVO</t>
  </si>
  <si>
    <t>Diligencie el objetivo del proceso o dependencia. Consulte la caracterización del proceso o dependencia en MIPG</t>
  </si>
  <si>
    <t>Diligencie el alcance del proceso o dependencia. Consulte la caracterización del proceso o dependencia en MIPG</t>
  </si>
  <si>
    <r>
      <t xml:space="preserve">Circunstancias bajo las cuales se presenta el riesgo, es la situación más evidente frente al riesgo, redacte de la forma más concreta posible. 
En el manual de gestión de riesgos de seguridad de la información, consulte el numeral </t>
    </r>
    <r>
      <rPr>
        <b/>
        <sz val="9"/>
        <rFont val="Arial Narrow"/>
        <family val="2"/>
      </rPr>
      <t>10.3</t>
    </r>
    <r>
      <rPr>
        <sz val="9"/>
        <rFont val="Arial Narrow"/>
        <family val="2"/>
      </rPr>
      <t xml:space="preserve"> </t>
    </r>
    <r>
      <rPr>
        <b/>
        <sz val="9"/>
        <rFont val="Arial Narrow"/>
        <family val="2"/>
      </rPr>
      <t>Amenazas</t>
    </r>
    <r>
      <rPr>
        <sz val="9"/>
        <rFont val="Arial Narrow"/>
        <family val="2"/>
      </rPr>
      <t>, verifique en la tabla de Amenazas si hay algunas de las amenazas comunes que le aplique, o adáptela de acuerdo a su necesidad, recuerde que la información allí consignada es una guía de referencia.</t>
    </r>
  </si>
  <si>
    <r>
      <t>Causa principal o básica, corresponde a las razones por la cuales se puede presentar el riesgo por la falta de un control, redacte de la forma más concreta posible.
En el manual de gestión de riesgos de seguridad de la información, consulte el numeral</t>
    </r>
    <r>
      <rPr>
        <b/>
        <sz val="9"/>
        <rFont val="Arial Narrow"/>
        <family val="2"/>
      </rPr>
      <t xml:space="preserve"> 10.2 Vulnerabilidades</t>
    </r>
    <r>
      <rPr>
        <sz val="9"/>
        <rFont val="Arial Narrow"/>
        <family val="2"/>
      </rPr>
      <t>, verifique en la tabla de Vulnerabilidades si hay algunas de las vulnerabilidades comunes que le aplique, o adáptela de acuerdo a su necesidad, recuerde que la información allí consignada es una guía de referencia.</t>
    </r>
  </si>
  <si>
    <r>
      <t xml:space="preserve">Seleccione de la Lista desplegable el tipo de riesgo, hay 3 riesgos asociados a seguridad de la información y 4 asociados a bases de datos personales.
En el manual de gestión de riesgos de seguridad de la información, consulte el numeral </t>
    </r>
    <r>
      <rPr>
        <b/>
        <sz val="9"/>
        <rFont val="Arial Narrow"/>
        <family val="2"/>
      </rPr>
      <t>10.1 Riesgos de Seguridad de la Información y Bases de Datos Personales.</t>
    </r>
  </si>
  <si>
    <r>
      <t xml:space="preserve">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t>
    </r>
    <r>
      <rPr>
        <b/>
        <sz val="9"/>
        <rFont val="Arial Narrow"/>
        <family val="2"/>
      </rPr>
      <t>12.1 Probabilidad</t>
    </r>
    <r>
      <rPr>
        <sz val="9"/>
        <rFont val="Arial Narrow"/>
        <family val="2"/>
      </rPr>
      <t>, en el cual se encuentra la tabla Análisis de Probabilidad, con la descripción de cada uno, de igual forma también se encuentra en el instrumento en la hoja “Tabla Probabilidad”.</t>
    </r>
  </si>
  <si>
    <r>
      <t xml:space="preserve">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t>
    </r>
    <r>
      <rPr>
        <b/>
        <sz val="9"/>
        <rFont val="Arial Narrow"/>
        <family val="2"/>
      </rPr>
      <t>12.2 Impacto</t>
    </r>
    <r>
      <rPr>
        <sz val="9"/>
        <rFont val="Arial Narrow"/>
        <family val="2"/>
      </rPr>
      <t>, en el cual se encuentra la tabla Análisis de Impacto.</t>
    </r>
  </si>
  <si>
    <t xml:space="preserve">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t>
  </si>
  <si>
    <t>Nombre del Activo</t>
  </si>
  <si>
    <t>Consulte la matriz de activos de su proceso o dependencia según corresponda,   y copie en nombre del activo identificado para iniiar con la identificación de sus riesgos.</t>
  </si>
  <si>
    <t xml:space="preserve">Gestionar el conocimiento del Sector Cultura, Recreación y Deporte, a partir del desarrollo de investigaciones, mediciones, analítica de datos e instrumentos orientados a la difusión de información a la ciudadanía, para la toma de decisiones y la comprensión del campo cultural de la ciudad por parte de la Administración Distrital </t>
  </si>
  <si>
    <t>Inicia con la identificación de necesidades de información y conocimientos de los grupos internos y externos, pasando por la definición de metodologías y herramientas de investigación, hasta la prodcucción de conocimiento, socialización y publicaación de resultados.</t>
  </si>
  <si>
    <t>Tratar datos personales con una finalidad distinta para la cual fueron recolectados</t>
  </si>
  <si>
    <t>4.5. Falta de conocimiento del personal en el debido tratamiento de los datos personales descritos en la finalidad del tratamiento</t>
  </si>
  <si>
    <t>4.15. Intrusión informática y manipulación, modificación, eliminación, cifrado o robo de la información</t>
  </si>
  <si>
    <t>Posibilidad de pérdida de confidencialidad, divulgación no autorizada o uso mal intencionado de la información de datos personales, por tratarlos con una finalidad distinta para la cual fueron recolectados, por la falta de conocimiento del personal en el debido tratamiento de los datos personales descritos en la finalidad del tratamiento</t>
  </si>
  <si>
    <t>PROGRAMAS UTILIZADOS PARA EL ANALISÍS, PROCESAMIENTO Y VISUALIZACIÓN DE LOS DATOS</t>
  </si>
  <si>
    <t>Abuso de privilegios</t>
  </si>
  <si>
    <t>3,16 Permitir la ejecución de sesiones simultáneas del mismo usuario en el 
sistema de información o servicio.</t>
  </si>
  <si>
    <t>TRAKING COVID
MEDICIONES, ENCUESTAS, SONDEO Y CONTEOS</t>
  </si>
  <si>
    <t>Definir protocolos de seguridad para el acceso, analisis y difusión de información. Establecer perfiles de tratamiendo de la información que determine los roles de quienes tendrán acceso, administración, análisis y difusión de la información</t>
  </si>
  <si>
    <t>Posibilidad de perdida de disponibilidad por permitir la ejecución de sesiones simultaneas del mismo usuario en el software, por abuso de privilegios, sabotaje y acciones fraudulentas, por la no identificación personal debida de los usuarios del software.</t>
  </si>
  <si>
    <t>Sabotaje
Acciones Fraudulentas</t>
  </si>
  <si>
    <t>1,3 Desconocimiento de los lineamientos de Seguridad de la Información.
1,4 Ausencia de reporte de incidentes de Seguridad de la Información. 
1,5 Debilidad frente a la gestión y uso de herramientas de seguridad 
informática.
1,6 Falta de conciencia en Seguridad de la Información.
1,12 Falta de conciencia en Protección de Datos Personales
1,8 Personal inconforme.</t>
  </si>
  <si>
    <t>https://drive.google.com/drive/u/0/folders/13U0e1zAq913yv0xliIeng8NozEcCeHP4</t>
  </si>
  <si>
    <t>Manipulación o modificación no autorizada de la información de datos personales.
Deficiencias en los protocolos de recolección, almacenamiento, uso, circulación o supresión de los datos personales en formato físico</t>
  </si>
  <si>
    <t xml:space="preserve">Verificación de licencias instaladas en los equipos destinados para su funcionamiento.
La verificación la realizará semestralmente el Profesional Especializado responsable de funciones estadísticas o quien haga sus veces, mediante elaboración de Acta de Verificación de instalación de licencias.
</t>
  </si>
  <si>
    <t xml:space="preserve">Cada funcionario y contratista firmará documento que usa software libre para analizar información de la DOGCC, para el efecto, diligenciará Acta de Tratamiento de información mediante utilización de software libre al inicio y fin de año (funcionario), o inicio y fin de contrato (contratista) </t>
  </si>
  <si>
    <t>Definición de protocolos de seguridad para el acceso, analisis y difusión de información estadística, estableciendo perfiles y roles para el tratamiento de la misma 
La actividad de control la realizará semestralmente el Profesional Especializado con funciones estadísticas o quien haga sus veces, mediante la recolección de protocolos de seguridad suscritos y firmados por los funcionarios y contratistas de acuerdo con los protocolos y roles definidos.</t>
  </si>
  <si>
    <t>El Profesional Especializado o quien haga sus veces, cada dos meses generará back up de la información.</t>
  </si>
  <si>
    <t>Firma de documento de responsabilidad del tratamiento de  información estadística de la DOGCC, mediante utilización de software por parte de funcionarios y contratistas   
 Al inicio y fin de año cada funcionario y, al  inicio y fin de contrato cada contratista, que use soffware para analizar información de la DOGCC, diligenciará Acta de Confidencialidad de Tratamiento de información.</t>
  </si>
  <si>
    <t>Matriz Activos de Información 2023 III etapa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</si>
</sst>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11"/>
      <color rgb="FF000000"/>
      <name val="Calibri"/>
      <family val="2"/>
      <scheme val="minor"/>
    </font>
    <font>
      <sz val="11"/>
      <color theme="1"/>
      <name val="Calibri"/>
      <family val="2"/>
    </font>
    <font>
      <b/>
      <sz val="16"/>
      <color theme="1"/>
      <name val="Arial Narrow"/>
      <family val="2"/>
    </font>
    <font>
      <sz val="9"/>
      <color rgb="FF1F1F1F"/>
      <name val="Arial"/>
      <family val="2"/>
    </font>
    <font>
      <sz val="11"/>
      <color rgb="FF1F1F1F"/>
      <name val="Arial"/>
      <family val="2"/>
    </font>
    <font>
      <b/>
      <sz val="48"/>
      <color rgb="FF7030A0"/>
      <name val="Arial Narrow"/>
      <family val="2"/>
    </font>
    <font>
      <sz val="48"/>
      <color rgb="FF7030A0"/>
      <name val="Calibri"/>
      <family val="2"/>
      <scheme val="minor"/>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theme="7" tint="0.59999389629810485"/>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0" fontId="14" fillId="16" borderId="0" applyNumberFormat="0" applyBorder="0" applyAlignment="0" applyProtection="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3" xfId="0" applyFont="1" applyFill="1" applyBorder="1" applyAlignment="1">
      <alignment horizontal="center" vertical="center" wrapText="1" readingOrder="1"/>
    </xf>
    <xf numFmtId="0" fontId="11" fillId="0" borderId="3" xfId="0" applyFont="1" applyBorder="1" applyAlignment="1">
      <alignment horizontal="justify" vertical="center" wrapText="1" readingOrder="1"/>
    </xf>
    <xf numFmtId="9" fontId="11" fillId="0" borderId="3"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3"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3"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3"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4" xfId="0" applyFont="1" applyFill="1" applyBorder="1" applyAlignment="1" applyProtection="1">
      <alignment horizontal="center" vertical="center" wrapText="1" readingOrder="1"/>
      <protection hidden="1"/>
    </xf>
    <xf numFmtId="0" fontId="20" fillId="11" borderId="11" xfId="0" applyFont="1" applyFill="1" applyBorder="1" applyAlignment="1" applyProtection="1">
      <alignment horizontal="center" vertical="center" wrapText="1" readingOrder="1"/>
      <protection hidden="1"/>
    </xf>
    <xf numFmtId="0" fontId="20" fillId="11" borderId="5" xfId="0" applyFont="1" applyFill="1" applyBorder="1" applyAlignment="1" applyProtection="1">
      <alignment horizontal="center" vertical="center" wrapText="1" readingOrder="1"/>
      <protection hidden="1"/>
    </xf>
    <xf numFmtId="0" fontId="20" fillId="12" borderId="4" xfId="0" applyFont="1" applyFill="1" applyBorder="1" applyAlignment="1" applyProtection="1">
      <alignment horizontal="center" wrapText="1" readingOrder="1"/>
      <protection hidden="1"/>
    </xf>
    <xf numFmtId="0" fontId="20" fillId="12" borderId="11" xfId="0" applyFont="1" applyFill="1" applyBorder="1" applyAlignment="1" applyProtection="1">
      <alignment horizontal="center" wrapText="1" readingOrder="1"/>
      <protection hidden="1"/>
    </xf>
    <xf numFmtId="0" fontId="20" fillId="12" borderId="5" xfId="0" applyFont="1" applyFill="1" applyBorder="1" applyAlignment="1" applyProtection="1">
      <alignment horizontal="center" wrapText="1" readingOrder="1"/>
      <protection hidden="1"/>
    </xf>
    <xf numFmtId="0" fontId="20" fillId="11" borderId="6"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7" xfId="0" applyFont="1" applyFill="1" applyBorder="1" applyAlignment="1" applyProtection="1">
      <alignment horizontal="center" vertical="center" wrapText="1" readingOrder="1"/>
      <protection hidden="1"/>
    </xf>
    <xf numFmtId="0" fontId="20" fillId="12" borderId="6"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7" xfId="0" applyFont="1" applyFill="1" applyBorder="1" applyAlignment="1" applyProtection="1">
      <alignment horizontal="center" wrapText="1" readingOrder="1"/>
      <protection hidden="1"/>
    </xf>
    <xf numFmtId="0" fontId="20" fillId="11" borderId="8" xfId="0" applyFont="1" applyFill="1" applyBorder="1" applyAlignment="1" applyProtection="1">
      <alignment horizontal="center" vertical="center" wrapText="1" readingOrder="1"/>
      <protection hidden="1"/>
    </xf>
    <xf numFmtId="0" fontId="20" fillId="11" borderId="10" xfId="0" applyFont="1" applyFill="1" applyBorder="1" applyAlignment="1" applyProtection="1">
      <alignment horizontal="center" vertical="center" wrapText="1" readingOrder="1"/>
      <protection hidden="1"/>
    </xf>
    <xf numFmtId="0" fontId="20" fillId="11" borderId="9" xfId="0" applyFont="1" applyFill="1" applyBorder="1" applyAlignment="1" applyProtection="1">
      <alignment horizontal="center" vertical="center" wrapText="1" readingOrder="1"/>
      <protection hidden="1"/>
    </xf>
    <xf numFmtId="0" fontId="20" fillId="12" borderId="8" xfId="0" applyFont="1" applyFill="1" applyBorder="1" applyAlignment="1" applyProtection="1">
      <alignment horizontal="center" wrapText="1" readingOrder="1"/>
      <protection hidden="1"/>
    </xf>
    <xf numFmtId="0" fontId="20" fillId="12" borderId="10" xfId="0" applyFont="1" applyFill="1" applyBorder="1" applyAlignment="1" applyProtection="1">
      <alignment horizontal="center" wrapText="1" readingOrder="1"/>
      <protection hidden="1"/>
    </xf>
    <xf numFmtId="0" fontId="20" fillId="12" borderId="9" xfId="0" applyFont="1" applyFill="1" applyBorder="1" applyAlignment="1" applyProtection="1">
      <alignment horizontal="center" wrapText="1" readingOrder="1"/>
      <protection hidden="1"/>
    </xf>
    <xf numFmtId="0" fontId="20" fillId="13" borderId="4" xfId="0" applyFont="1" applyFill="1" applyBorder="1" applyAlignment="1" applyProtection="1">
      <alignment horizontal="center" wrapText="1" readingOrder="1"/>
      <protection hidden="1"/>
    </xf>
    <xf numFmtId="0" fontId="20" fillId="13" borderId="11" xfId="0" applyFont="1" applyFill="1" applyBorder="1" applyAlignment="1" applyProtection="1">
      <alignment horizontal="center" wrapText="1" readingOrder="1"/>
      <protection hidden="1"/>
    </xf>
    <xf numFmtId="0" fontId="20" fillId="13" borderId="5" xfId="0" applyFont="1" applyFill="1" applyBorder="1" applyAlignment="1" applyProtection="1">
      <alignment horizontal="center" wrapText="1" readingOrder="1"/>
      <protection hidden="1"/>
    </xf>
    <xf numFmtId="0" fontId="20" fillId="13" borderId="6"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7" xfId="0" applyFont="1" applyFill="1" applyBorder="1" applyAlignment="1" applyProtection="1">
      <alignment horizontal="center" wrapText="1" readingOrder="1"/>
      <protection hidden="1"/>
    </xf>
    <xf numFmtId="0" fontId="20" fillId="13" borderId="8" xfId="0" applyFont="1" applyFill="1" applyBorder="1" applyAlignment="1" applyProtection="1">
      <alignment horizontal="center" wrapText="1" readingOrder="1"/>
      <protection hidden="1"/>
    </xf>
    <xf numFmtId="0" fontId="20" fillId="13" borderId="10" xfId="0" applyFont="1" applyFill="1" applyBorder="1" applyAlignment="1" applyProtection="1">
      <alignment horizontal="center" wrapText="1" readingOrder="1"/>
      <protection hidden="1"/>
    </xf>
    <xf numFmtId="0" fontId="20" fillId="13" borderId="9" xfId="0" applyFont="1" applyFill="1" applyBorder="1" applyAlignment="1" applyProtection="1">
      <alignment horizontal="center" wrapText="1" readingOrder="1"/>
      <protection hidden="1"/>
    </xf>
    <xf numFmtId="0" fontId="20" fillId="5" borderId="4" xfId="0" applyFont="1" applyFill="1" applyBorder="1" applyAlignment="1" applyProtection="1">
      <alignment horizontal="center" wrapText="1" readingOrder="1"/>
      <protection hidden="1"/>
    </xf>
    <xf numFmtId="0" fontId="20" fillId="5" borderId="11" xfId="0" applyFont="1" applyFill="1" applyBorder="1" applyAlignment="1" applyProtection="1">
      <alignment horizontal="center" wrapText="1" readingOrder="1"/>
      <protection hidden="1"/>
    </xf>
    <xf numFmtId="0" fontId="20" fillId="5" borderId="5" xfId="0" applyFont="1" applyFill="1" applyBorder="1" applyAlignment="1" applyProtection="1">
      <alignment horizontal="center" wrapText="1" readingOrder="1"/>
      <protection hidden="1"/>
    </xf>
    <xf numFmtId="0" fontId="20" fillId="5" borderId="6"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7" xfId="0" applyFont="1" applyFill="1" applyBorder="1" applyAlignment="1" applyProtection="1">
      <alignment horizontal="center" wrapText="1" readingOrder="1"/>
      <protection hidden="1"/>
    </xf>
    <xf numFmtId="0" fontId="20" fillId="5" borderId="8" xfId="0" applyFont="1" applyFill="1" applyBorder="1" applyAlignment="1" applyProtection="1">
      <alignment horizontal="center" wrapText="1" readingOrder="1"/>
      <protection hidden="1"/>
    </xf>
    <xf numFmtId="0" fontId="20" fillId="5" borderId="10" xfId="0" applyFont="1" applyFill="1" applyBorder="1" applyAlignment="1" applyProtection="1">
      <alignment horizontal="center" wrapText="1" readingOrder="1"/>
      <protection hidden="1"/>
    </xf>
    <xf numFmtId="0" fontId="20" fillId="5" borderId="9" xfId="0" applyFont="1" applyFill="1" applyBorder="1" applyAlignment="1" applyProtection="1">
      <alignment horizontal="center" wrapText="1" readingOrder="1"/>
      <protection hidden="1"/>
    </xf>
    <xf numFmtId="0" fontId="24" fillId="13" borderId="11" xfId="0" applyFont="1" applyFill="1" applyBorder="1" applyAlignment="1" applyProtection="1">
      <alignment horizontal="center" wrapText="1" readingOrder="1"/>
      <protection hidden="1"/>
    </xf>
    <xf numFmtId="0" fontId="0" fillId="3" borderId="0" xfId="0" applyFill="1"/>
    <xf numFmtId="0" fontId="50" fillId="3" borderId="43" xfId="2" applyFont="1" applyFill="1" applyBorder="1"/>
    <xf numFmtId="0" fontId="50" fillId="3" borderId="44" xfId="2" applyFont="1" applyFill="1" applyBorder="1"/>
    <xf numFmtId="0" fontId="50" fillId="3" borderId="45"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26" xfId="0" applyFont="1" applyFill="1" applyBorder="1" applyAlignment="1">
      <alignment horizontal="center" vertical="center" wrapText="1" readingOrder="1"/>
    </xf>
    <xf numFmtId="0" fontId="39" fillId="3" borderId="26" xfId="0" applyFont="1" applyFill="1" applyBorder="1" applyAlignment="1">
      <alignment horizontal="justify" vertical="center" wrapText="1" readingOrder="1"/>
    </xf>
    <xf numFmtId="9" fontId="38" fillId="3" borderId="35" xfId="0" applyNumberFormat="1" applyFont="1" applyFill="1" applyBorder="1" applyAlignment="1">
      <alignment horizontal="center" vertical="center" wrapText="1" readingOrder="1"/>
    </xf>
    <xf numFmtId="0" fontId="38" fillId="3" borderId="25" xfId="0" applyFont="1" applyFill="1" applyBorder="1" applyAlignment="1">
      <alignment horizontal="center" vertical="center" wrapText="1" readingOrder="1"/>
    </xf>
    <xf numFmtId="0" fontId="39" fillId="3" borderId="25" xfId="0" applyFont="1" applyFill="1" applyBorder="1" applyAlignment="1">
      <alignment horizontal="justify" vertical="center" wrapText="1" readingOrder="1"/>
    </xf>
    <xf numFmtId="9" fontId="38" fillId="3" borderId="30" xfId="0" applyNumberFormat="1" applyFont="1" applyFill="1" applyBorder="1" applyAlignment="1">
      <alignment horizontal="center" vertical="center" wrapText="1" readingOrder="1"/>
    </xf>
    <xf numFmtId="0" fontId="39" fillId="3" borderId="30"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0" fontId="39" fillId="3" borderId="33" xfId="0" applyFont="1" applyFill="1" applyBorder="1" applyAlignment="1">
      <alignment horizontal="center" vertical="center" wrapText="1" readingOrder="1"/>
    </xf>
    <xf numFmtId="0" fontId="47" fillId="3" borderId="0" xfId="0" applyFont="1" applyFill="1"/>
    <xf numFmtId="0" fontId="38" fillId="15" borderId="37" xfId="0" applyFont="1" applyFill="1" applyBorder="1" applyAlignment="1">
      <alignment horizontal="center" vertical="center" wrapText="1" readingOrder="1"/>
    </xf>
    <xf numFmtId="0" fontId="38" fillId="15" borderId="38"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6"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7" xfId="2" applyFont="1" applyFill="1" applyBorder="1"/>
    <xf numFmtId="0" fontId="50" fillId="3" borderId="8" xfId="2" applyFont="1" applyFill="1" applyBorder="1"/>
    <xf numFmtId="0" fontId="50" fillId="3" borderId="10" xfId="2" applyFont="1" applyFill="1" applyBorder="1"/>
    <xf numFmtId="0" fontId="50" fillId="3" borderId="9"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6"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7" xfId="2" quotePrefix="1" applyFont="1" applyFill="1" applyBorder="1" applyAlignment="1">
      <alignment horizontal="left" vertical="top" wrapText="1"/>
    </xf>
    <xf numFmtId="0" fontId="59" fillId="17" borderId="25" xfId="5" applyFont="1" applyFill="1" applyBorder="1" applyAlignment="1">
      <alignment horizontal="center" vertical="center" wrapText="1"/>
    </xf>
    <xf numFmtId="0" fontId="59" fillId="17" borderId="69" xfId="5" applyFont="1" applyFill="1" applyBorder="1" applyAlignment="1">
      <alignment vertical="center" wrapText="1"/>
    </xf>
    <xf numFmtId="0" fontId="60" fillId="3" borderId="25"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3" fillId="0" borderId="0" xfId="0" applyFont="1"/>
    <xf numFmtId="0" fontId="60" fillId="18" borderId="68"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5" fillId="3" borderId="64" xfId="0" applyFont="1" applyFill="1" applyBorder="1" applyAlignment="1">
      <alignment horizontal="left" vertical="center" wrapText="1"/>
    </xf>
    <xf numFmtId="0" fontId="64" fillId="19" borderId="71" xfId="4" applyFont="1" applyFill="1" applyBorder="1" applyAlignment="1">
      <alignment horizontal="left" vertical="top" wrapText="1"/>
    </xf>
    <xf numFmtId="0" fontId="64" fillId="20" borderId="72" xfId="4" applyFont="1" applyFill="1" applyBorder="1" applyAlignment="1">
      <alignment horizontal="left" vertical="top" wrapText="1"/>
    </xf>
    <xf numFmtId="0" fontId="64" fillId="21" borderId="72" xfId="4" applyFont="1" applyFill="1" applyBorder="1" applyAlignment="1">
      <alignment horizontal="left" vertical="top" wrapText="1"/>
    </xf>
    <xf numFmtId="0" fontId="0" fillId="0" borderId="72" xfId="0" applyBorder="1" applyAlignment="1">
      <alignment horizontal="left" vertical="top"/>
    </xf>
    <xf numFmtId="0" fontId="64" fillId="3" borderId="72" xfId="4" applyFont="1" applyFill="1" applyBorder="1" applyAlignment="1">
      <alignment horizontal="left" vertical="top" wrapText="1"/>
    </xf>
    <xf numFmtId="0" fontId="64" fillId="0" borderId="72" xfId="4" applyFont="1" applyBorder="1" applyAlignment="1">
      <alignment horizontal="left" vertical="top"/>
    </xf>
    <xf numFmtId="0" fontId="64" fillId="19" borderId="72" xfId="4" applyFont="1" applyFill="1" applyBorder="1" applyAlignment="1">
      <alignment horizontal="left" vertical="top" wrapText="1"/>
    </xf>
    <xf numFmtId="0" fontId="64" fillId="0" borderId="73" xfId="4" applyFont="1" applyBorder="1"/>
    <xf numFmtId="0" fontId="65" fillId="3" borderId="71" xfId="0" applyFont="1" applyFill="1" applyBorder="1" applyAlignment="1">
      <alignment vertical="top" wrapText="1"/>
    </xf>
    <xf numFmtId="0" fontId="65" fillId="3" borderId="72" xfId="0" applyFont="1" applyFill="1" applyBorder="1" applyAlignment="1">
      <alignment vertical="top" wrapText="1"/>
    </xf>
    <xf numFmtId="0" fontId="65" fillId="3" borderId="73" xfId="0" applyFont="1" applyFill="1" applyBorder="1" applyAlignment="1">
      <alignment vertical="top" wrapText="1"/>
    </xf>
    <xf numFmtId="0" fontId="1" fillId="3" borderId="74" xfId="0" applyFont="1" applyFill="1" applyBorder="1"/>
    <xf numFmtId="0" fontId="4" fillId="22" borderId="74" xfId="0" applyFont="1" applyFill="1" applyBorder="1" applyAlignment="1">
      <alignment horizontal="center" vertical="center" textRotation="90"/>
    </xf>
    <xf numFmtId="0" fontId="68" fillId="0" borderId="74" xfId="0" applyFont="1" applyBorder="1" applyAlignment="1">
      <alignment horizontal="justify" vertical="center" wrapText="1"/>
    </xf>
    <xf numFmtId="0" fontId="0" fillId="0" borderId="74" xfId="0" applyBorder="1" applyAlignment="1">
      <alignment vertical="center" wrapText="1"/>
    </xf>
    <xf numFmtId="0" fontId="1" fillId="0" borderId="74" xfId="0" applyFont="1" applyBorder="1" applyAlignment="1">
      <alignment horizontal="center" vertical="center"/>
    </xf>
    <xf numFmtId="0" fontId="1" fillId="0" borderId="74" xfId="0" applyFont="1" applyBorder="1" applyAlignment="1" applyProtection="1">
      <alignment horizontal="center" vertical="center"/>
      <protection hidden="1"/>
    </xf>
    <xf numFmtId="0" fontId="1" fillId="0" borderId="74" xfId="0" applyFont="1" applyBorder="1" applyAlignment="1" applyProtection="1">
      <alignment horizontal="center" vertical="center" textRotation="90"/>
      <protection locked="0"/>
    </xf>
    <xf numFmtId="9" fontId="1" fillId="0" borderId="74" xfId="0" applyNumberFormat="1" applyFont="1" applyBorder="1" applyAlignment="1" applyProtection="1">
      <alignment horizontal="center" vertical="center"/>
      <protection hidden="1"/>
    </xf>
    <xf numFmtId="164" fontId="1" fillId="0" borderId="74" xfId="1" applyNumberFormat="1" applyFont="1" applyBorder="1" applyAlignment="1">
      <alignment horizontal="center" vertical="center"/>
    </xf>
    <xf numFmtId="0" fontId="4" fillId="0" borderId="74" xfId="0" applyFont="1" applyBorder="1" applyAlignment="1" applyProtection="1">
      <alignment horizontal="center" vertical="center" textRotation="90" wrapText="1"/>
      <protection hidden="1"/>
    </xf>
    <xf numFmtId="0" fontId="4" fillId="0" borderId="74" xfId="0" applyFont="1" applyBorder="1" applyAlignment="1" applyProtection="1">
      <alignment horizontal="center" vertical="top" textRotation="90" wrapText="1"/>
      <protection hidden="1"/>
    </xf>
    <xf numFmtId="9" fontId="1" fillId="0" borderId="74" xfId="0" applyNumberFormat="1" applyFont="1" applyBorder="1" applyAlignment="1" applyProtection="1">
      <alignment horizontal="center" vertical="top"/>
      <protection hidden="1"/>
    </xf>
    <xf numFmtId="0" fontId="4" fillId="0" borderId="74" xfId="0" applyFont="1" applyBorder="1" applyAlignment="1" applyProtection="1">
      <alignment horizontal="center" vertical="top" textRotation="90"/>
      <protection hidden="1"/>
    </xf>
    <xf numFmtId="0" fontId="1" fillId="0" borderId="74" xfId="0" applyFont="1" applyBorder="1" applyAlignment="1" applyProtection="1">
      <alignment horizontal="center" vertical="center" textRotation="90" wrapText="1"/>
      <protection locked="0"/>
    </xf>
    <xf numFmtId="0" fontId="1" fillId="0" borderId="74" xfId="0" applyFont="1" applyBorder="1" applyAlignment="1" applyProtection="1">
      <alignment horizontal="center" vertical="top" wrapText="1"/>
      <protection locked="0"/>
    </xf>
    <xf numFmtId="0" fontId="1" fillId="0" borderId="74" xfId="0" applyFont="1" applyBorder="1" applyAlignment="1" applyProtection="1">
      <alignment horizontal="center" vertical="top"/>
      <protection locked="0"/>
    </xf>
    <xf numFmtId="14" fontId="1" fillId="0" borderId="74" xfId="0" applyNumberFormat="1" applyFont="1" applyBorder="1" applyAlignment="1" applyProtection="1">
      <alignment horizontal="center" vertical="top"/>
      <protection locked="0"/>
    </xf>
    <xf numFmtId="164" fontId="1" fillId="0" borderId="74" xfId="1" applyNumberFormat="1" applyFont="1" applyFill="1" applyBorder="1" applyAlignment="1">
      <alignment horizontal="center" vertical="center"/>
    </xf>
    <xf numFmtId="0" fontId="0" fillId="0" borderId="74" xfId="0" applyBorder="1" applyAlignment="1">
      <alignment horizontal="justify" vertical="center" wrapText="1"/>
    </xf>
    <xf numFmtId="0" fontId="1" fillId="0" borderId="74" xfId="0" applyFont="1" applyBorder="1" applyAlignment="1">
      <alignment horizontal="justify" vertical="center" wrapText="1"/>
    </xf>
    <xf numFmtId="0" fontId="6" fillId="0" borderId="75" xfId="0" applyFont="1" applyBorder="1" applyAlignment="1" applyProtection="1">
      <alignment horizontal="justify" vertical="center" wrapText="1"/>
      <protection locked="0"/>
    </xf>
    <xf numFmtId="0" fontId="6" fillId="0" borderId="76" xfId="0" applyFont="1" applyBorder="1" applyAlignment="1" applyProtection="1">
      <alignment horizontal="justify" vertical="center" wrapText="1"/>
      <protection locked="0"/>
    </xf>
    <xf numFmtId="0" fontId="1" fillId="3" borderId="74" xfId="0" applyFont="1" applyFill="1" applyBorder="1" applyAlignment="1" applyProtection="1">
      <alignment horizontal="center" vertical="center"/>
      <protection hidden="1"/>
    </xf>
    <xf numFmtId="0" fontId="1" fillId="3" borderId="74" xfId="0" applyFont="1" applyFill="1" applyBorder="1" applyAlignment="1" applyProtection="1">
      <alignment horizontal="center" vertical="center" textRotation="90"/>
      <protection locked="0"/>
    </xf>
    <xf numFmtId="9" fontId="1" fillId="3" borderId="74" xfId="0" applyNumberFormat="1" applyFont="1" applyFill="1" applyBorder="1" applyAlignment="1" applyProtection="1">
      <alignment horizontal="center" vertical="center"/>
      <protection hidden="1"/>
    </xf>
    <xf numFmtId="164" fontId="1" fillId="3" borderId="74" xfId="1" applyNumberFormat="1" applyFont="1" applyFill="1" applyBorder="1" applyAlignment="1">
      <alignment horizontal="center" vertical="center"/>
    </xf>
    <xf numFmtId="0" fontId="1" fillId="0" borderId="75" xfId="0" applyFont="1" applyBorder="1" applyAlignment="1">
      <alignment horizontal="center" vertical="center"/>
    </xf>
    <xf numFmtId="0" fontId="6" fillId="3" borderId="76" xfId="0" applyFont="1" applyFill="1" applyBorder="1" applyAlignment="1" applyProtection="1">
      <alignment horizontal="justify" vertical="center" wrapText="1"/>
      <protection locked="0"/>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63" xfId="0" applyFont="1" applyFill="1" applyBorder="1" applyAlignment="1">
      <alignment horizontal="left" vertical="center" wrapText="1"/>
    </xf>
    <xf numFmtId="0" fontId="55" fillId="3" borderId="64" xfId="0" applyFont="1" applyFill="1" applyBorder="1" applyAlignment="1">
      <alignment horizontal="left" vertical="center" wrapText="1"/>
    </xf>
    <xf numFmtId="0" fontId="55" fillId="3" borderId="50" xfId="3" applyFont="1" applyFill="1" applyBorder="1" applyAlignment="1">
      <alignment horizontal="left" vertical="top" wrapText="1" readingOrder="1"/>
    </xf>
    <xf numFmtId="0" fontId="55" fillId="3" borderId="51" xfId="3" applyFont="1" applyFill="1" applyBorder="1" applyAlignment="1">
      <alignment horizontal="left" vertical="top" wrapText="1" readingOrder="1"/>
    </xf>
    <xf numFmtId="0" fontId="56" fillId="3" borderId="52" xfId="2" applyFont="1" applyFill="1" applyBorder="1" applyAlignment="1">
      <alignment horizontal="justify" vertical="center" wrapText="1"/>
    </xf>
    <xf numFmtId="0" fontId="56" fillId="3" borderId="53" xfId="2" applyFont="1" applyFill="1" applyBorder="1" applyAlignment="1">
      <alignment horizontal="justify" vertical="center" wrapText="1"/>
    </xf>
    <xf numFmtId="0" fontId="55" fillId="3" borderId="54" xfId="0" applyFont="1" applyFill="1" applyBorder="1" applyAlignment="1">
      <alignment horizontal="left" vertical="center" wrapText="1"/>
    </xf>
    <xf numFmtId="0" fontId="55" fillId="3" borderId="55" xfId="0" applyFont="1" applyFill="1" applyBorder="1" applyAlignment="1">
      <alignment horizontal="left" vertical="center" wrapText="1"/>
    </xf>
    <xf numFmtId="0" fontId="50" fillId="3" borderId="6"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7" xfId="2" applyFont="1" applyFill="1" applyBorder="1" applyAlignment="1">
      <alignment horizontal="left" vertical="top" wrapText="1"/>
    </xf>
    <xf numFmtId="0" fontId="55" fillId="3" borderId="65" xfId="0" applyFont="1" applyFill="1" applyBorder="1" applyAlignment="1">
      <alignment horizontal="left" vertical="center" wrapText="1"/>
    </xf>
    <xf numFmtId="0" fontId="55" fillId="3" borderId="66" xfId="0" applyFont="1" applyFill="1" applyBorder="1" applyAlignment="1">
      <alignment horizontal="left" vertical="center" wrapText="1"/>
    </xf>
    <xf numFmtId="0" fontId="56" fillId="3" borderId="58" xfId="0" applyFont="1" applyFill="1" applyBorder="1" applyAlignment="1">
      <alignment horizontal="justify" vertical="center" wrapText="1"/>
    </xf>
    <xf numFmtId="0" fontId="56" fillId="3" borderId="59" xfId="0" applyFont="1" applyFill="1" applyBorder="1" applyAlignment="1">
      <alignment horizontal="justify" vertical="center" wrapText="1"/>
    </xf>
    <xf numFmtId="0" fontId="51" fillId="14" borderId="40" xfId="2" applyFont="1" applyFill="1" applyBorder="1" applyAlignment="1">
      <alignment horizontal="center" vertical="center" wrapText="1"/>
    </xf>
    <xf numFmtId="0" fontId="51" fillId="14" borderId="41" xfId="2" applyFont="1" applyFill="1" applyBorder="1" applyAlignment="1">
      <alignment horizontal="center" vertical="center" wrapText="1"/>
    </xf>
    <xf numFmtId="0" fontId="51" fillId="14" borderId="42" xfId="2" applyFont="1" applyFill="1" applyBorder="1" applyAlignment="1">
      <alignment horizontal="center" vertical="center" wrapText="1"/>
    </xf>
    <xf numFmtId="0" fontId="50" fillId="0" borderId="6"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7" xfId="2" quotePrefix="1" applyFont="1" applyBorder="1" applyAlignment="1">
      <alignment horizontal="left" vertical="center" wrapText="1"/>
    </xf>
    <xf numFmtId="0" fontId="50" fillId="0" borderId="60" xfId="2" quotePrefix="1" applyFont="1" applyBorder="1" applyAlignment="1">
      <alignment horizontal="left" vertical="center" wrapText="1"/>
    </xf>
    <xf numFmtId="0" fontId="50" fillId="0" borderId="61" xfId="2" quotePrefix="1" applyFont="1" applyBorder="1" applyAlignment="1">
      <alignment horizontal="left" vertical="center" wrapText="1"/>
    </xf>
    <xf numFmtId="0" fontId="50" fillId="0" borderId="62" xfId="2" quotePrefix="1" applyFont="1" applyBorder="1" applyAlignment="1">
      <alignment horizontal="left" vertical="center" wrapText="1"/>
    </xf>
    <xf numFmtId="0" fontId="52" fillId="3" borderId="43" xfId="2" quotePrefix="1" applyFont="1" applyFill="1" applyBorder="1" applyAlignment="1">
      <alignment horizontal="left" vertical="top" wrapText="1"/>
    </xf>
    <xf numFmtId="0" fontId="53" fillId="3" borderId="44" xfId="2" quotePrefix="1" applyFont="1" applyFill="1" applyBorder="1" applyAlignment="1">
      <alignment horizontal="left" vertical="top" wrapText="1"/>
    </xf>
    <xf numFmtId="0" fontId="53" fillId="3" borderId="45" xfId="2" quotePrefix="1" applyFont="1" applyFill="1" applyBorder="1" applyAlignment="1">
      <alignment horizontal="left" vertical="top" wrapText="1"/>
    </xf>
    <xf numFmtId="0" fontId="50" fillId="0" borderId="6"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7" xfId="2" quotePrefix="1" applyFont="1" applyBorder="1" applyAlignment="1">
      <alignment horizontal="left" vertical="top" wrapText="1"/>
    </xf>
    <xf numFmtId="0" fontId="55" fillId="14" borderId="46" xfId="3" applyFont="1" applyFill="1" applyBorder="1" applyAlignment="1">
      <alignment horizontal="center" vertical="center" wrapText="1"/>
    </xf>
    <xf numFmtId="0" fontId="55" fillId="14" borderId="47" xfId="3" applyFont="1" applyFill="1" applyBorder="1" applyAlignment="1">
      <alignment horizontal="center" vertical="center" wrapText="1"/>
    </xf>
    <xf numFmtId="0" fontId="55" fillId="14" borderId="48" xfId="2" applyFont="1" applyFill="1" applyBorder="1" applyAlignment="1">
      <alignment horizontal="center" vertical="center"/>
    </xf>
    <xf numFmtId="0" fontId="55" fillId="14" borderId="49" xfId="2" applyFont="1" applyFill="1" applyBorder="1" applyAlignment="1">
      <alignment horizontal="center" vertical="center"/>
    </xf>
    <xf numFmtId="0" fontId="2" fillId="3" borderId="60" xfId="2" quotePrefix="1" applyFont="1" applyFill="1" applyBorder="1" applyAlignment="1">
      <alignment horizontal="justify" vertical="center" wrapText="1"/>
    </xf>
    <xf numFmtId="0" fontId="2" fillId="3" borderId="61" xfId="2" quotePrefix="1" applyFont="1" applyFill="1" applyBorder="1" applyAlignment="1">
      <alignment horizontal="justify" vertical="center" wrapText="1"/>
    </xf>
    <xf numFmtId="0" fontId="2" fillId="3" borderId="62" xfId="2" quotePrefix="1" applyFont="1" applyFill="1" applyBorder="1" applyAlignment="1">
      <alignment horizontal="justify" vertical="center" wrapText="1"/>
    </xf>
    <xf numFmtId="9" fontId="1" fillId="0" borderId="74" xfId="0" applyNumberFormat="1" applyFont="1" applyBorder="1" applyAlignment="1" applyProtection="1">
      <alignment horizontal="center" vertical="center" wrapText="1"/>
      <protection hidden="1"/>
    </xf>
    <xf numFmtId="0" fontId="4" fillId="0" borderId="74" xfId="0" applyFont="1" applyBorder="1" applyAlignment="1" applyProtection="1">
      <alignment horizontal="center" vertical="center"/>
      <protection hidden="1"/>
    </xf>
    <xf numFmtId="0" fontId="2" fillId="0" borderId="74" xfId="0" applyFont="1" applyBorder="1" applyAlignment="1" applyProtection="1">
      <alignment horizontal="center" vertical="center" wrapText="1"/>
      <protection locked="0"/>
    </xf>
    <xf numFmtId="0" fontId="1" fillId="0" borderId="74" xfId="0" applyFont="1" applyBorder="1" applyAlignment="1" applyProtection="1">
      <alignment horizontal="center" vertical="center" wrapText="1"/>
      <protection locked="0"/>
    </xf>
    <xf numFmtId="0" fontId="4" fillId="22" borderId="74" xfId="0" applyFont="1" applyFill="1" applyBorder="1" applyAlignment="1">
      <alignment horizontal="center" vertical="center" wrapText="1"/>
    </xf>
    <xf numFmtId="0" fontId="4" fillId="22" borderId="74" xfId="0" applyFont="1" applyFill="1" applyBorder="1" applyAlignment="1">
      <alignment horizontal="center" vertical="center"/>
    </xf>
    <xf numFmtId="0" fontId="1" fillId="0" borderId="74" xfId="0" applyFont="1" applyBorder="1" applyAlignment="1" applyProtection="1">
      <alignment horizontal="center" vertical="center"/>
      <protection locked="0"/>
    </xf>
    <xf numFmtId="0" fontId="4" fillId="0" borderId="74" xfId="0" applyFont="1" applyBorder="1" applyAlignment="1" applyProtection="1">
      <alignment horizontal="center" vertical="center" wrapText="1"/>
      <protection hidden="1"/>
    </xf>
    <xf numFmtId="9" fontId="1" fillId="0" borderId="74" xfId="0" applyNumberFormat="1" applyFont="1" applyBorder="1" applyAlignment="1" applyProtection="1">
      <alignment horizontal="center" vertical="center" wrapText="1"/>
      <protection locked="0"/>
    </xf>
    <xf numFmtId="9" fontId="1" fillId="0" borderId="74" xfId="0" applyNumberFormat="1" applyFont="1" applyBorder="1" applyAlignment="1" applyProtection="1">
      <alignment horizontal="center" vertical="top" wrapText="1"/>
      <protection hidden="1"/>
    </xf>
    <xf numFmtId="0" fontId="4" fillId="22" borderId="74" xfId="0" applyFont="1" applyFill="1" applyBorder="1" applyAlignment="1">
      <alignment horizontal="center" vertical="center" textRotation="90" wrapText="1"/>
    </xf>
    <xf numFmtId="0" fontId="1" fillId="3" borderId="74" xfId="0" applyFont="1" applyFill="1" applyBorder="1" applyAlignment="1">
      <alignment horizontal="left" vertical="center"/>
    </xf>
    <xf numFmtId="0" fontId="69" fillId="8" borderId="20" xfId="0" applyFont="1" applyFill="1" applyBorder="1" applyAlignment="1">
      <alignment horizontal="center" vertical="center"/>
    </xf>
    <xf numFmtId="0" fontId="70" fillId="8" borderId="21" xfId="0" applyFont="1" applyFill="1" applyBorder="1" applyAlignment="1">
      <alignment horizontal="center" vertical="center"/>
    </xf>
    <xf numFmtId="0" fontId="70" fillId="8" borderId="22" xfId="0" applyFont="1" applyFill="1" applyBorder="1" applyAlignment="1">
      <alignment horizontal="center" vertical="center"/>
    </xf>
    <xf numFmtId="0" fontId="70" fillId="8" borderId="2" xfId="0" applyFont="1" applyFill="1" applyBorder="1" applyAlignment="1">
      <alignment horizontal="center" vertical="center"/>
    </xf>
    <xf numFmtId="0" fontId="70" fillId="8" borderId="23" xfId="0" applyFont="1" applyFill="1" applyBorder="1" applyAlignment="1">
      <alignment horizontal="center" vertical="center"/>
    </xf>
    <xf numFmtId="0" fontId="70" fillId="8" borderId="24" xfId="0" applyFont="1" applyFill="1" applyBorder="1" applyAlignment="1">
      <alignment horizontal="center" vertical="center"/>
    </xf>
    <xf numFmtId="0" fontId="25" fillId="22" borderId="74" xfId="0" applyFont="1" applyFill="1" applyBorder="1" applyAlignment="1">
      <alignment horizontal="center" vertical="center"/>
    </xf>
    <xf numFmtId="0" fontId="66" fillId="22" borderId="74" xfId="0" applyFont="1" applyFill="1" applyBorder="1" applyAlignment="1">
      <alignment horizontal="center" vertical="center"/>
    </xf>
    <xf numFmtId="0" fontId="25" fillId="22" borderId="74" xfId="0" applyFont="1" applyFill="1" applyBorder="1" applyAlignment="1">
      <alignment horizontal="left" vertical="center"/>
    </xf>
    <xf numFmtId="0" fontId="8" fillId="3" borderId="74" xfId="0" applyFont="1" applyFill="1" applyBorder="1" applyAlignment="1" applyProtection="1">
      <alignment horizontal="left" vertical="center"/>
      <protection locked="0"/>
    </xf>
    <xf numFmtId="0" fontId="8" fillId="3" borderId="74" xfId="0" applyFont="1" applyFill="1" applyBorder="1" applyAlignment="1" applyProtection="1">
      <alignment horizontal="left" vertical="center" wrapText="1"/>
      <protection locked="0"/>
    </xf>
    <xf numFmtId="0" fontId="1" fillId="0" borderId="74" xfId="0" applyFont="1" applyBorder="1" applyAlignment="1">
      <alignment horizontal="center" vertical="center"/>
    </xf>
    <xf numFmtId="0" fontId="67" fillId="0" borderId="74" xfId="0" applyFont="1" applyBorder="1" applyAlignment="1">
      <alignment horizontal="justify" vertical="center"/>
    </xf>
    <xf numFmtId="0" fontId="0" fillId="0" borderId="74" xfId="0" applyBorder="1" applyAlignment="1">
      <alignment horizontal="justify" vertical="center"/>
    </xf>
    <xf numFmtId="0" fontId="27" fillId="22" borderId="74" xfId="0" applyFont="1" applyFill="1" applyBorder="1" applyAlignment="1">
      <alignment horizontal="center" vertical="center" textRotation="90"/>
    </xf>
    <xf numFmtId="0" fontId="67" fillId="0" borderId="74" xfId="0" applyFont="1" applyBorder="1" applyAlignment="1">
      <alignment horizontal="justify" vertical="center" wrapText="1"/>
    </xf>
    <xf numFmtId="0" fontId="19" fillId="10" borderId="0" xfId="0" applyFont="1" applyFill="1" applyAlignment="1">
      <alignment horizontal="center" vertical="center" textRotation="90" wrapText="1" readingOrder="1"/>
    </xf>
    <xf numFmtId="0" fontId="19" fillId="10" borderId="7" xfId="0" applyFont="1" applyFill="1" applyBorder="1" applyAlignment="1">
      <alignment horizontal="center" vertical="center" textRotation="90" wrapText="1" readingOrder="1"/>
    </xf>
    <xf numFmtId="0" fontId="22" fillId="12" borderId="12" xfId="0" applyFont="1" applyFill="1" applyBorder="1" applyAlignment="1">
      <alignment horizontal="center" vertical="center" wrapText="1" readingOrder="1"/>
    </xf>
    <xf numFmtId="0" fontId="22" fillId="12" borderId="13" xfId="0" applyFont="1" applyFill="1" applyBorder="1" applyAlignment="1">
      <alignment horizontal="center" vertical="center" wrapText="1" readingOrder="1"/>
    </xf>
    <xf numFmtId="0" fontId="22" fillId="12" borderId="14" xfId="0" applyFont="1" applyFill="1" applyBorder="1" applyAlignment="1">
      <alignment horizontal="center" vertical="center" wrapText="1" readingOrder="1"/>
    </xf>
    <xf numFmtId="0" fontId="22" fillId="12" borderId="15"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16" xfId="0" applyFont="1" applyFill="1" applyBorder="1" applyAlignment="1">
      <alignment horizontal="center" vertical="center" wrapText="1" readingOrder="1"/>
    </xf>
    <xf numFmtId="0" fontId="22" fillId="12" borderId="17" xfId="0" applyFont="1" applyFill="1" applyBorder="1" applyAlignment="1">
      <alignment horizontal="center" vertical="center" wrapText="1" readingOrder="1"/>
    </xf>
    <xf numFmtId="0" fontId="22" fillId="12" borderId="18"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22" fillId="11" borderId="12" xfId="0" applyFont="1" applyFill="1" applyBorder="1" applyAlignment="1">
      <alignment horizontal="center" vertical="center" wrapText="1" readingOrder="1"/>
    </xf>
    <xf numFmtId="0" fontId="22" fillId="11" borderId="13" xfId="0" applyFont="1" applyFill="1" applyBorder="1" applyAlignment="1">
      <alignment horizontal="center" vertical="center" wrapText="1" readingOrder="1"/>
    </xf>
    <xf numFmtId="0" fontId="22" fillId="11" borderId="14" xfId="0" applyFont="1" applyFill="1" applyBorder="1" applyAlignment="1">
      <alignment horizontal="center" vertical="center" wrapText="1" readingOrder="1"/>
    </xf>
    <xf numFmtId="0" fontId="22" fillId="11" borderId="15"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16" xfId="0" applyFont="1" applyFill="1" applyBorder="1" applyAlignment="1">
      <alignment horizontal="center" vertical="center" wrapText="1" readingOrder="1"/>
    </xf>
    <xf numFmtId="0" fontId="22" fillId="11" borderId="17" xfId="0" applyFont="1" applyFill="1" applyBorder="1" applyAlignment="1">
      <alignment horizontal="center" vertical="center" wrapText="1" readingOrder="1"/>
    </xf>
    <xf numFmtId="0" fontId="22" fillId="11" borderId="18" xfId="0" applyFont="1" applyFill="1" applyBorder="1" applyAlignment="1">
      <alignment horizontal="center" vertical="center" wrapText="1" readingOrder="1"/>
    </xf>
    <xf numFmtId="0" fontId="22" fillId="11" borderId="19" xfId="0" applyFont="1" applyFill="1" applyBorder="1" applyAlignment="1">
      <alignment horizontal="center" vertical="center" wrapText="1" readingOrder="1"/>
    </xf>
    <xf numFmtId="0" fontId="22" fillId="13" borderId="12" xfId="0" applyFont="1" applyFill="1" applyBorder="1" applyAlignment="1">
      <alignment horizontal="center" vertical="center" wrapText="1" readingOrder="1"/>
    </xf>
    <xf numFmtId="0" fontId="22" fillId="13" borderId="13" xfId="0" applyFont="1" applyFill="1" applyBorder="1" applyAlignment="1">
      <alignment horizontal="center" vertical="center" wrapText="1" readingOrder="1"/>
    </xf>
    <xf numFmtId="0" fontId="22" fillId="13" borderId="14" xfId="0" applyFont="1" applyFill="1" applyBorder="1" applyAlignment="1">
      <alignment horizontal="center" vertical="center" wrapText="1" readingOrder="1"/>
    </xf>
    <xf numFmtId="0" fontId="22" fillId="13" borderId="15"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16" xfId="0" applyFont="1" applyFill="1" applyBorder="1" applyAlignment="1">
      <alignment horizontal="center" vertical="center" wrapText="1" readingOrder="1"/>
    </xf>
    <xf numFmtId="0" fontId="22" fillId="13" borderId="17" xfId="0" applyFont="1" applyFill="1" applyBorder="1" applyAlignment="1">
      <alignment horizontal="center" vertical="center" wrapText="1" readingOrder="1"/>
    </xf>
    <xf numFmtId="0" fontId="22" fillId="13" borderId="18" xfId="0" applyFont="1" applyFill="1" applyBorder="1" applyAlignment="1">
      <alignment horizontal="center" vertical="center" wrapText="1" readingOrder="1"/>
    </xf>
    <xf numFmtId="0" fontId="22" fillId="13" borderId="19" xfId="0" applyFont="1" applyFill="1" applyBorder="1" applyAlignment="1">
      <alignment horizontal="center" vertical="center" wrapText="1" readingOrder="1"/>
    </xf>
    <xf numFmtId="0" fontId="22" fillId="5" borderId="12" xfId="0" applyFont="1" applyFill="1" applyBorder="1" applyAlignment="1">
      <alignment horizontal="center" vertical="center" wrapText="1" readingOrder="1"/>
    </xf>
    <xf numFmtId="0" fontId="22" fillId="5" borderId="13" xfId="0" applyFont="1" applyFill="1" applyBorder="1" applyAlignment="1">
      <alignment horizontal="center" vertical="center" wrapText="1" readingOrder="1"/>
    </xf>
    <xf numFmtId="0" fontId="22" fillId="5" borderId="14" xfId="0" applyFont="1" applyFill="1" applyBorder="1" applyAlignment="1">
      <alignment horizontal="center" vertical="center" wrapText="1" readingOrder="1"/>
    </xf>
    <xf numFmtId="0" fontId="22" fillId="5" borderId="15"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16" xfId="0" applyFont="1" applyFill="1" applyBorder="1" applyAlignment="1">
      <alignment horizontal="center" vertical="center" wrapText="1" readingOrder="1"/>
    </xf>
    <xf numFmtId="0" fontId="22" fillId="5" borderId="17" xfId="0" applyFont="1" applyFill="1" applyBorder="1" applyAlignment="1">
      <alignment horizontal="center" vertical="center" wrapText="1" readingOrder="1"/>
    </xf>
    <xf numFmtId="0" fontId="22" fillId="5" borderId="18" xfId="0" applyFont="1" applyFill="1" applyBorder="1" applyAlignment="1">
      <alignment horizontal="center" vertical="center" wrapText="1" readingOrder="1"/>
    </xf>
    <xf numFmtId="0" fontId="22" fillId="5" borderId="19" xfId="0" applyFont="1" applyFill="1" applyBorder="1" applyAlignment="1">
      <alignment horizontal="center" vertical="center" wrapText="1" readingOrder="1"/>
    </xf>
    <xf numFmtId="0" fontId="18" fillId="0" borderId="4" xfId="0" applyFont="1" applyBorder="1" applyAlignment="1">
      <alignment horizontal="center" vertical="center" wrapText="1"/>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7" xfId="0" applyFont="1" applyFill="1" applyBorder="1" applyAlignment="1" applyProtection="1">
      <alignment horizontal="center" vertical="center" wrapText="1" readingOrder="1"/>
      <protection hidden="1"/>
    </xf>
    <xf numFmtId="0" fontId="21" fillId="11" borderId="4" xfId="0" applyFont="1" applyFill="1" applyBorder="1" applyAlignment="1" applyProtection="1">
      <alignment horizontal="center" vertical="center" wrapText="1" readingOrder="1"/>
      <protection hidden="1"/>
    </xf>
    <xf numFmtId="0" fontId="21" fillId="11" borderId="11" xfId="0" applyFont="1" applyFill="1" applyBorder="1" applyAlignment="1" applyProtection="1">
      <alignment horizontal="center" vertical="center" wrapText="1" readingOrder="1"/>
      <protection hidden="1"/>
    </xf>
    <xf numFmtId="0" fontId="21" fillId="11" borderId="6" xfId="0" applyFont="1" applyFill="1" applyBorder="1" applyAlignment="1" applyProtection="1">
      <alignment horizontal="center" vertical="center" wrapText="1" readingOrder="1"/>
      <protection hidden="1"/>
    </xf>
    <xf numFmtId="0" fontId="21" fillId="11" borderId="5"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1" xfId="0" applyFont="1" applyBorder="1" applyAlignment="1">
      <alignment horizontal="center" vertical="center" wrapText="1"/>
    </xf>
    <xf numFmtId="0" fontId="21" fillId="11" borderId="8" xfId="0" applyFont="1" applyFill="1" applyBorder="1" applyAlignment="1" applyProtection="1">
      <alignment horizontal="center" vertical="center" wrapText="1" readingOrder="1"/>
      <protection hidden="1"/>
    </xf>
    <xf numFmtId="0" fontId="21" fillId="11" borderId="10" xfId="0" applyFont="1" applyFill="1" applyBorder="1" applyAlignment="1" applyProtection="1">
      <alignment horizontal="center" vertical="center" wrapText="1" readingOrder="1"/>
      <protection hidden="1"/>
    </xf>
    <xf numFmtId="0" fontId="21" fillId="11" borderId="9" xfId="0" applyFont="1" applyFill="1" applyBorder="1" applyAlignment="1" applyProtection="1">
      <alignment horizontal="center" vertical="center" wrapText="1" readingOrder="1"/>
      <protection hidden="1"/>
    </xf>
    <xf numFmtId="0" fontId="21" fillId="12" borderId="6"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7" xfId="0" applyFont="1" applyFill="1" applyBorder="1" applyAlignment="1" applyProtection="1">
      <alignment horizontal="center" wrapText="1" readingOrder="1"/>
      <protection hidden="1"/>
    </xf>
    <xf numFmtId="0" fontId="21" fillId="12" borderId="8" xfId="0" applyFont="1" applyFill="1" applyBorder="1" applyAlignment="1" applyProtection="1">
      <alignment horizontal="center" wrapText="1" readingOrder="1"/>
      <protection hidden="1"/>
    </xf>
    <xf numFmtId="0" fontId="21" fillId="12" borderId="10" xfId="0" applyFont="1" applyFill="1" applyBorder="1" applyAlignment="1" applyProtection="1">
      <alignment horizontal="center" wrapText="1" readingOrder="1"/>
      <protection hidden="1"/>
    </xf>
    <xf numFmtId="0" fontId="21" fillId="12" borderId="9" xfId="0" applyFont="1" applyFill="1" applyBorder="1" applyAlignment="1" applyProtection="1">
      <alignment horizontal="center" wrapText="1" readingOrder="1"/>
      <protection hidden="1"/>
    </xf>
    <xf numFmtId="0" fontId="21" fillId="12" borderId="4" xfId="0" applyFont="1" applyFill="1" applyBorder="1" applyAlignment="1" applyProtection="1">
      <alignment horizontal="center" wrapText="1" readingOrder="1"/>
      <protection hidden="1"/>
    </xf>
    <xf numFmtId="0" fontId="21" fillId="12" borderId="11" xfId="0" applyFont="1" applyFill="1" applyBorder="1" applyAlignment="1" applyProtection="1">
      <alignment horizontal="center" wrapText="1" readingOrder="1"/>
      <protection hidden="1"/>
    </xf>
    <xf numFmtId="0" fontId="21" fillId="12" borderId="5" xfId="0" applyFont="1" applyFill="1" applyBorder="1" applyAlignment="1" applyProtection="1">
      <alignment horizontal="center" wrapText="1" readingOrder="1"/>
      <protection hidden="1"/>
    </xf>
    <xf numFmtId="0" fontId="21" fillId="13" borderId="6"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7" xfId="0" applyFont="1" applyFill="1" applyBorder="1" applyAlignment="1" applyProtection="1">
      <alignment horizontal="center" wrapText="1" readingOrder="1"/>
      <protection hidden="1"/>
    </xf>
    <xf numFmtId="0" fontId="21" fillId="13" borderId="8" xfId="0" applyFont="1" applyFill="1" applyBorder="1" applyAlignment="1" applyProtection="1">
      <alignment horizontal="center" wrapText="1" readingOrder="1"/>
      <protection hidden="1"/>
    </xf>
    <xf numFmtId="0" fontId="21" fillId="13" borderId="10"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21" fillId="13" borderId="4" xfId="0" applyFont="1" applyFill="1" applyBorder="1" applyAlignment="1" applyProtection="1">
      <alignment horizontal="center" wrapText="1" readingOrder="1"/>
      <protection hidden="1"/>
    </xf>
    <xf numFmtId="0" fontId="21" fillId="13" borderId="11" xfId="0" applyFont="1" applyFill="1" applyBorder="1" applyAlignment="1" applyProtection="1">
      <alignment horizontal="center" wrapText="1" readingOrder="1"/>
      <protection hidden="1"/>
    </xf>
    <xf numFmtId="0" fontId="21" fillId="13" borderId="5"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7" xfId="0" applyFont="1" applyFill="1" applyBorder="1" applyAlignment="1" applyProtection="1">
      <alignment horizontal="center" wrapText="1" readingOrder="1"/>
      <protection hidden="1"/>
    </xf>
    <xf numFmtId="0" fontId="21" fillId="5" borderId="6" xfId="0" applyFont="1" applyFill="1" applyBorder="1" applyAlignment="1" applyProtection="1">
      <alignment horizontal="center" wrapText="1" readingOrder="1"/>
      <protection hidden="1"/>
    </xf>
    <xf numFmtId="0" fontId="21" fillId="5" borderId="8" xfId="0" applyFont="1" applyFill="1" applyBorder="1" applyAlignment="1" applyProtection="1">
      <alignment horizontal="center" wrapText="1" readingOrder="1"/>
      <protection hidden="1"/>
    </xf>
    <xf numFmtId="0" fontId="21" fillId="5" borderId="10" xfId="0" applyFont="1" applyFill="1" applyBorder="1" applyAlignment="1" applyProtection="1">
      <alignment horizontal="center" wrapText="1" readingOrder="1"/>
      <protection hidden="1"/>
    </xf>
    <xf numFmtId="0" fontId="21" fillId="5" borderId="9" xfId="0" applyFont="1" applyFill="1" applyBorder="1" applyAlignment="1" applyProtection="1">
      <alignment horizontal="center" wrapText="1" readingOrder="1"/>
      <protection hidden="1"/>
    </xf>
    <xf numFmtId="0" fontId="21" fillId="5" borderId="4" xfId="0" applyFont="1" applyFill="1" applyBorder="1" applyAlignment="1" applyProtection="1">
      <alignment horizontal="center" wrapText="1" readingOrder="1"/>
      <protection hidden="1"/>
    </xf>
    <xf numFmtId="0" fontId="21" fillId="5" borderId="11" xfId="0" applyFont="1" applyFill="1" applyBorder="1" applyAlignment="1" applyProtection="1">
      <alignment horizontal="center" wrapText="1" readingOrder="1"/>
      <protection hidden="1"/>
    </xf>
    <xf numFmtId="0" fontId="21" fillId="5" borderId="5"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12" xfId="0" applyFont="1" applyFill="1" applyBorder="1" applyAlignment="1">
      <alignment horizontal="center" vertical="center" wrapText="1" readingOrder="1"/>
    </xf>
    <xf numFmtId="0" fontId="43" fillId="11" borderId="13" xfId="0" applyFont="1" applyFill="1" applyBorder="1" applyAlignment="1">
      <alignment horizontal="center" vertical="center" wrapText="1" readingOrder="1"/>
    </xf>
    <xf numFmtId="0" fontId="43" fillId="11" borderId="14" xfId="0" applyFont="1" applyFill="1" applyBorder="1" applyAlignment="1">
      <alignment horizontal="center" vertical="center" wrapText="1" readingOrder="1"/>
    </xf>
    <xf numFmtId="0" fontId="43" fillId="11" borderId="15"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16" xfId="0" applyFont="1" applyFill="1" applyBorder="1" applyAlignment="1">
      <alignment horizontal="center" vertical="center" wrapText="1" readingOrder="1"/>
    </xf>
    <xf numFmtId="0" fontId="43" fillId="11" borderId="17" xfId="0" applyFont="1" applyFill="1" applyBorder="1" applyAlignment="1">
      <alignment horizontal="center" vertical="center" wrapText="1" readingOrder="1"/>
    </xf>
    <xf numFmtId="0" fontId="43" fillId="11" borderId="18" xfId="0" applyFont="1" applyFill="1" applyBorder="1" applyAlignment="1">
      <alignment horizontal="center" vertical="center" wrapText="1" readingOrder="1"/>
    </xf>
    <xf numFmtId="0" fontId="43" fillId="11" borderId="19" xfId="0" applyFont="1" applyFill="1" applyBorder="1" applyAlignment="1">
      <alignment horizontal="center" vertical="center" wrapText="1" readingOrder="1"/>
    </xf>
    <xf numFmtId="0" fontId="44" fillId="0" borderId="4" xfId="0" applyFont="1" applyBorder="1" applyAlignment="1">
      <alignment horizontal="center" vertical="center" wrapText="1"/>
    </xf>
    <xf numFmtId="0" fontId="44" fillId="0" borderId="11" xfId="0" applyFont="1" applyBorder="1" applyAlignment="1">
      <alignment horizontal="center" vertical="center"/>
    </xf>
    <xf numFmtId="0" fontId="44" fillId="0" borderId="6" xfId="0" applyFont="1" applyBorder="1" applyAlignment="1">
      <alignment horizontal="center" vertical="center" wrapText="1"/>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44" fillId="0" borderId="10" xfId="0" applyFont="1" applyBorder="1" applyAlignment="1">
      <alignment horizontal="center" vertical="center"/>
    </xf>
    <xf numFmtId="0" fontId="43" fillId="12" borderId="12" xfId="0" applyFont="1" applyFill="1" applyBorder="1" applyAlignment="1">
      <alignment horizontal="center" vertical="center" wrapText="1" readingOrder="1"/>
    </xf>
    <xf numFmtId="0" fontId="43" fillId="12" borderId="13" xfId="0" applyFont="1" applyFill="1" applyBorder="1" applyAlignment="1">
      <alignment horizontal="center" vertical="center" wrapText="1" readingOrder="1"/>
    </xf>
    <xf numFmtId="0" fontId="43" fillId="12" borderId="14" xfId="0" applyFont="1" applyFill="1" applyBorder="1" applyAlignment="1">
      <alignment horizontal="center" vertical="center" wrapText="1" readingOrder="1"/>
    </xf>
    <xf numFmtId="0" fontId="43" fillId="12" borderId="15"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16" xfId="0" applyFont="1" applyFill="1" applyBorder="1" applyAlignment="1">
      <alignment horizontal="center" vertical="center" wrapText="1" readingOrder="1"/>
    </xf>
    <xf numFmtId="0" fontId="43" fillId="12" borderId="17" xfId="0" applyFont="1" applyFill="1" applyBorder="1" applyAlignment="1">
      <alignment horizontal="center" vertical="center" wrapText="1" readingOrder="1"/>
    </xf>
    <xf numFmtId="0" fontId="43" fillId="12" borderId="18" xfId="0" applyFont="1" applyFill="1" applyBorder="1" applyAlignment="1">
      <alignment horizontal="center" vertical="center" wrapText="1" readingOrder="1"/>
    </xf>
    <xf numFmtId="0" fontId="43" fillId="12" borderId="19"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5" xfId="0" applyFont="1" applyBorder="1" applyAlignment="1">
      <alignment horizontal="center" vertical="center"/>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43" fillId="5" borderId="12" xfId="0" applyFont="1" applyFill="1" applyBorder="1" applyAlignment="1">
      <alignment horizontal="center" vertical="center" wrapText="1" readingOrder="1"/>
    </xf>
    <xf numFmtId="0" fontId="43" fillId="5" borderId="13" xfId="0" applyFont="1" applyFill="1" applyBorder="1" applyAlignment="1">
      <alignment horizontal="center" vertical="center" wrapText="1" readingOrder="1"/>
    </xf>
    <xf numFmtId="0" fontId="43" fillId="5" borderId="14" xfId="0" applyFont="1" applyFill="1" applyBorder="1" applyAlignment="1">
      <alignment horizontal="center" vertical="center" wrapText="1" readingOrder="1"/>
    </xf>
    <xf numFmtId="0" fontId="43" fillId="5" borderId="15"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16" xfId="0" applyFont="1" applyFill="1" applyBorder="1" applyAlignment="1">
      <alignment horizontal="center" vertical="center" wrapText="1" readingOrder="1"/>
    </xf>
    <xf numFmtId="0" fontId="43" fillId="5" borderId="17" xfId="0" applyFont="1" applyFill="1" applyBorder="1" applyAlignment="1">
      <alignment horizontal="center" vertical="center" wrapText="1" readingOrder="1"/>
    </xf>
    <xf numFmtId="0" fontId="43" fillId="5" borderId="18" xfId="0" applyFont="1" applyFill="1" applyBorder="1" applyAlignment="1">
      <alignment horizontal="center" vertical="center" wrapText="1" readingOrder="1"/>
    </xf>
    <xf numFmtId="0" fontId="43" fillId="5" borderId="19" xfId="0" applyFont="1" applyFill="1" applyBorder="1" applyAlignment="1">
      <alignment horizontal="center" vertical="center" wrapText="1" readingOrder="1"/>
    </xf>
    <xf numFmtId="0" fontId="43" fillId="13" borderId="12" xfId="0" applyFont="1" applyFill="1" applyBorder="1" applyAlignment="1">
      <alignment horizontal="center" vertical="center" wrapText="1" readingOrder="1"/>
    </xf>
    <xf numFmtId="0" fontId="43" fillId="13" borderId="13" xfId="0" applyFont="1" applyFill="1" applyBorder="1" applyAlignment="1">
      <alignment horizontal="center" vertical="center" wrapText="1" readingOrder="1"/>
    </xf>
    <xf numFmtId="0" fontId="43" fillId="13" borderId="14" xfId="0" applyFont="1" applyFill="1" applyBorder="1" applyAlignment="1">
      <alignment horizontal="center" vertical="center" wrapText="1" readingOrder="1"/>
    </xf>
    <xf numFmtId="0" fontId="43" fillId="13" borderId="15"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16" xfId="0" applyFont="1" applyFill="1" applyBorder="1" applyAlignment="1">
      <alignment horizontal="center" vertical="center" wrapText="1" readingOrder="1"/>
    </xf>
    <xf numFmtId="0" fontId="43" fillId="13" borderId="17" xfId="0" applyFont="1" applyFill="1" applyBorder="1" applyAlignment="1">
      <alignment horizontal="center" vertical="center" wrapText="1" readingOrder="1"/>
    </xf>
    <xf numFmtId="0" fontId="43" fillId="13" borderId="18" xfId="0" applyFont="1" applyFill="1" applyBorder="1" applyAlignment="1">
      <alignment horizontal="center" vertical="center" wrapText="1" readingOrder="1"/>
    </xf>
    <xf numFmtId="0" fontId="43" fillId="13" borderId="19" xfId="0" applyFont="1" applyFill="1" applyBorder="1" applyAlignment="1">
      <alignment horizontal="center" vertical="center" wrapText="1" readingOrder="1"/>
    </xf>
    <xf numFmtId="0" fontId="44" fillId="0" borderId="11"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27" xfId="0" applyFont="1" applyFill="1" applyBorder="1" applyAlignment="1">
      <alignment horizontal="center" vertical="center" wrapText="1" readingOrder="1"/>
    </xf>
    <xf numFmtId="0" fontId="41" fillId="15" borderId="28" xfId="0" applyFont="1" applyFill="1" applyBorder="1" applyAlignment="1">
      <alignment horizontal="center" vertical="center" wrapText="1" readingOrder="1"/>
    </xf>
    <xf numFmtId="0" fontId="41" fillId="15" borderId="39"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36" xfId="0" applyFont="1" applyFill="1" applyBorder="1" applyAlignment="1">
      <alignment horizontal="center" vertical="center" wrapText="1" readingOrder="1"/>
    </xf>
    <xf numFmtId="0" fontId="38" fillId="15"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8" fillId="3" borderId="26" xfId="0" applyFont="1" applyFill="1" applyBorder="1" applyAlignment="1">
      <alignment horizontal="center" vertical="center" wrapText="1" readingOrder="1"/>
    </xf>
    <xf numFmtId="0" fontId="38" fillId="3" borderId="25"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59" fillId="17" borderId="69" xfId="5" applyFont="1" applyFill="1" applyBorder="1" applyAlignment="1">
      <alignment horizontal="center" vertical="center" wrapText="1"/>
    </xf>
    <xf numFmtId="0" fontId="59" fillId="17" borderId="70" xfId="5" applyFont="1" applyFill="1" applyBorder="1" applyAlignment="1">
      <alignment horizontal="center" vertical="center" wrapText="1"/>
    </xf>
    <xf numFmtId="0" fontId="60" fillId="3" borderId="67" xfId="0" applyFont="1" applyFill="1" applyBorder="1" applyAlignment="1">
      <alignment horizontal="center" vertical="center" wrapText="1"/>
    </xf>
    <xf numFmtId="0" fontId="60" fillId="3" borderId="68" xfId="0" applyFont="1" applyFill="1" applyBorder="1" applyAlignment="1">
      <alignment horizontal="center" vertical="center" wrapText="1"/>
    </xf>
    <xf numFmtId="0" fontId="60" fillId="3" borderId="26" xfId="0" applyFont="1" applyFill="1" applyBorder="1" applyAlignment="1">
      <alignment horizontal="center" vertical="center" wrapText="1"/>
    </xf>
  </cellXfs>
  <cellStyles count="6">
    <cellStyle name="Énfasis6" xfId="5" builtinId="49"/>
    <cellStyle name="Normal" xfId="0" builtinId="0"/>
    <cellStyle name="Normal - Style1 2" xfId="2"/>
    <cellStyle name="Normal 2" xfId="4"/>
    <cellStyle name="Normal 2 2" xfId="3"/>
    <cellStyle name="Porcentaje" xfId="1" builtinId="5"/>
  </cellStyles>
  <dxfs count="31">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Ing. Andru" refreshedDate="44719.797894097224" createdVersion="6" refreshedVersion="8"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Ing. Andru" refreshedDate="44719.820464814817" createdVersion="8" refreshedVersion="8" minRefreshableVersion="3" recordCount="7">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09:C219" totalsRowShown="0" headerRowDxfId="6" dataDxfId="5">
  <autoFilter ref="B209:C219"/>
  <tableColumns count="2">
    <tableColumn id="1" name="Criterios" dataDxfId="4"/>
    <tableColumn id="2" name="Subcriterios" dataDxfId="3"/>
  </tableColumns>
  <tableStyleInfo name="TableStyleMedium2" showFirstColumn="0" showLastColumn="0" showRowStripes="1" showColumnStripes="0"/>
</table>
</file>

<file path=xl/tables/table2.xml><?xml version="1.0" encoding="utf-8"?>
<table xmlns="http://schemas.openxmlformats.org/spreadsheetml/2006/main" id="5" name="Tabla5" displayName="Tabla5" ref="B228:C235" totalsRowShown="0" dataDxfId="2">
  <autoFilter ref="B228:C235"/>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topLeftCell="A27" zoomScale="110" zoomScaleNormal="110" workbookViewId="0">
      <selection activeCell="E41" sqref="E41:F41"/>
    </sheetView>
  </sheetViews>
  <sheetFormatPr baseColWidth="10" defaultColWidth="11.375" defaultRowHeight="14.3" x14ac:dyDescent="0.25"/>
  <cols>
    <col min="1" max="1" width="2.875" style="81" customWidth="1"/>
    <col min="2" max="3" width="24.625" style="81" customWidth="1"/>
    <col min="4" max="4" width="16" style="81" customWidth="1"/>
    <col min="5" max="5" width="24.625" style="81" customWidth="1"/>
    <col min="6" max="6" width="27.625" style="81" customWidth="1"/>
    <col min="7" max="8" width="24.625" style="81" customWidth="1"/>
    <col min="9" max="16384" width="11.375" style="81"/>
  </cols>
  <sheetData>
    <row r="1" spans="2:8" ht="14.95" thickBot="1" x14ac:dyDescent="0.3"/>
    <row r="2" spans="2:8" ht="18.350000000000001" x14ac:dyDescent="0.25">
      <c r="B2" s="186" t="s">
        <v>148</v>
      </c>
      <c r="C2" s="187"/>
      <c r="D2" s="187"/>
      <c r="E2" s="187"/>
      <c r="F2" s="187"/>
      <c r="G2" s="187"/>
      <c r="H2" s="188"/>
    </row>
    <row r="3" spans="2:8" ht="14.95" x14ac:dyDescent="0.3">
      <c r="B3" s="82"/>
      <c r="C3" s="83"/>
      <c r="D3" s="83"/>
      <c r="E3" s="83"/>
      <c r="F3" s="83"/>
      <c r="G3" s="83"/>
      <c r="H3" s="84"/>
    </row>
    <row r="4" spans="2:8" ht="63" customHeight="1" x14ac:dyDescent="0.25">
      <c r="B4" s="189" t="s">
        <v>172</v>
      </c>
      <c r="C4" s="190"/>
      <c r="D4" s="190"/>
      <c r="E4" s="190"/>
      <c r="F4" s="190"/>
      <c r="G4" s="190"/>
      <c r="H4" s="191"/>
    </row>
    <row r="5" spans="2:8" ht="63" customHeight="1" x14ac:dyDescent="0.25">
      <c r="B5" s="192"/>
      <c r="C5" s="193"/>
      <c r="D5" s="193"/>
      <c r="E5" s="193"/>
      <c r="F5" s="193"/>
      <c r="G5" s="193"/>
      <c r="H5" s="194"/>
    </row>
    <row r="6" spans="2:8" x14ac:dyDescent="0.25">
      <c r="B6" s="195" t="s">
        <v>146</v>
      </c>
      <c r="C6" s="196"/>
      <c r="D6" s="196"/>
      <c r="E6" s="196"/>
      <c r="F6" s="196"/>
      <c r="G6" s="196"/>
      <c r="H6" s="197"/>
    </row>
    <row r="7" spans="2:8" ht="95.3" customHeight="1" x14ac:dyDescent="0.25">
      <c r="B7" s="205" t="s">
        <v>150</v>
      </c>
      <c r="C7" s="206"/>
      <c r="D7" s="206"/>
      <c r="E7" s="206"/>
      <c r="F7" s="206"/>
      <c r="G7" s="206"/>
      <c r="H7" s="207"/>
    </row>
    <row r="8" spans="2:8" x14ac:dyDescent="0.25">
      <c r="B8" s="118"/>
      <c r="C8" s="119"/>
      <c r="D8" s="119"/>
      <c r="E8" s="119"/>
      <c r="F8" s="119"/>
      <c r="G8" s="119"/>
      <c r="H8" s="120"/>
    </row>
    <row r="9" spans="2:8" ht="16.5" customHeight="1" x14ac:dyDescent="0.25">
      <c r="B9" s="198" t="s">
        <v>165</v>
      </c>
      <c r="C9" s="199"/>
      <c r="D9" s="199"/>
      <c r="E9" s="199"/>
      <c r="F9" s="199"/>
      <c r="G9" s="199"/>
      <c r="H9" s="200"/>
    </row>
    <row r="10" spans="2:8" ht="44.5" customHeight="1" x14ac:dyDescent="0.25">
      <c r="B10" s="198"/>
      <c r="C10" s="199"/>
      <c r="D10" s="199"/>
      <c r="E10" s="199"/>
      <c r="F10" s="199"/>
      <c r="G10" s="199"/>
      <c r="H10" s="200"/>
    </row>
    <row r="11" spans="2:8" ht="15.65" thickBot="1" x14ac:dyDescent="0.35">
      <c r="B11" s="107"/>
      <c r="C11" s="110"/>
      <c r="D11" s="115"/>
      <c r="E11" s="116"/>
      <c r="F11" s="116"/>
      <c r="G11" s="117"/>
      <c r="H11" s="111"/>
    </row>
    <row r="12" spans="2:8" ht="15.65" thickTop="1" x14ac:dyDescent="0.3">
      <c r="B12" s="107"/>
      <c r="C12" s="201" t="s">
        <v>147</v>
      </c>
      <c r="D12" s="202"/>
      <c r="E12" s="203" t="s">
        <v>166</v>
      </c>
      <c r="F12" s="204"/>
      <c r="G12" s="110"/>
      <c r="H12" s="111"/>
    </row>
    <row r="13" spans="2:8" ht="35.5" customHeight="1" x14ac:dyDescent="0.3">
      <c r="B13" s="107"/>
      <c r="C13" s="173" t="s">
        <v>162</v>
      </c>
      <c r="D13" s="174"/>
      <c r="E13" s="175" t="s">
        <v>219</v>
      </c>
      <c r="F13" s="176"/>
      <c r="G13" s="110"/>
      <c r="H13" s="111"/>
    </row>
    <row r="14" spans="2:8" ht="35.5" customHeight="1" x14ac:dyDescent="0.3">
      <c r="B14" s="107"/>
      <c r="C14" s="173" t="s">
        <v>218</v>
      </c>
      <c r="D14" s="174"/>
      <c r="E14" s="175" t="s">
        <v>220</v>
      </c>
      <c r="F14" s="176"/>
      <c r="G14" s="110"/>
      <c r="H14" s="111"/>
    </row>
    <row r="15" spans="2:8" ht="26" customHeight="1" x14ac:dyDescent="0.3">
      <c r="B15" s="107"/>
      <c r="C15" s="173" t="s">
        <v>163</v>
      </c>
      <c r="D15" s="174"/>
      <c r="E15" s="175" t="s">
        <v>285</v>
      </c>
      <c r="F15" s="176"/>
      <c r="G15" s="110"/>
      <c r="H15" s="111"/>
    </row>
    <row r="16" spans="2:8" ht="25.15" customHeight="1" x14ac:dyDescent="0.3">
      <c r="B16" s="107"/>
      <c r="C16" s="173" t="s">
        <v>164</v>
      </c>
      <c r="D16" s="174"/>
      <c r="E16" s="175" t="s">
        <v>286</v>
      </c>
      <c r="F16" s="176"/>
      <c r="G16" s="110"/>
      <c r="H16" s="111"/>
    </row>
    <row r="17" spans="2:8" ht="21.25" customHeight="1" x14ac:dyDescent="0.3">
      <c r="B17" s="107"/>
      <c r="C17" s="173" t="s">
        <v>149</v>
      </c>
      <c r="D17" s="174"/>
      <c r="E17" s="175" t="s">
        <v>221</v>
      </c>
      <c r="F17" s="176"/>
      <c r="G17" s="110"/>
      <c r="H17" s="111"/>
    </row>
    <row r="18" spans="2:8" ht="83.4" customHeight="1" x14ac:dyDescent="0.3">
      <c r="B18" s="107"/>
      <c r="C18" s="171" t="s">
        <v>183</v>
      </c>
      <c r="D18" s="172"/>
      <c r="E18" s="169" t="s">
        <v>222</v>
      </c>
      <c r="F18" s="170"/>
      <c r="G18" s="110"/>
      <c r="H18" s="111"/>
    </row>
    <row r="19" spans="2:8" ht="83.4" customHeight="1" x14ac:dyDescent="0.3">
      <c r="B19" s="107"/>
      <c r="C19" s="128" t="s">
        <v>293</v>
      </c>
      <c r="D19" s="129"/>
      <c r="E19" s="169" t="s">
        <v>294</v>
      </c>
      <c r="F19" s="170"/>
      <c r="G19" s="110"/>
      <c r="H19" s="111"/>
    </row>
    <row r="20" spans="2:8" ht="34.5" customHeight="1" x14ac:dyDescent="0.3">
      <c r="B20" s="107"/>
      <c r="C20" s="171" t="s">
        <v>2</v>
      </c>
      <c r="D20" s="172"/>
      <c r="E20" s="169" t="s">
        <v>223</v>
      </c>
      <c r="F20" s="170"/>
      <c r="G20" s="110"/>
      <c r="H20" s="111"/>
    </row>
    <row r="21" spans="2:8" ht="86.95" customHeight="1" x14ac:dyDescent="0.3">
      <c r="B21" s="107"/>
      <c r="C21" s="177" t="s">
        <v>180</v>
      </c>
      <c r="D21" s="178"/>
      <c r="E21" s="169" t="s">
        <v>287</v>
      </c>
      <c r="F21" s="170"/>
      <c r="G21" s="110"/>
      <c r="H21" s="111"/>
    </row>
    <row r="22" spans="2:8" ht="103.45" customHeight="1" x14ac:dyDescent="0.3">
      <c r="B22" s="107"/>
      <c r="C22" s="177" t="s">
        <v>181</v>
      </c>
      <c r="D22" s="178"/>
      <c r="E22" s="169" t="s">
        <v>288</v>
      </c>
      <c r="F22" s="170"/>
      <c r="G22" s="110"/>
      <c r="H22" s="111"/>
    </row>
    <row r="23" spans="2:8" ht="72.7" customHeight="1" x14ac:dyDescent="0.3">
      <c r="B23" s="107"/>
      <c r="C23" s="177" t="s">
        <v>191</v>
      </c>
      <c r="D23" s="178"/>
      <c r="E23" s="169" t="s">
        <v>289</v>
      </c>
      <c r="F23" s="170"/>
      <c r="G23" s="110"/>
      <c r="H23" s="111"/>
    </row>
    <row r="24" spans="2:8" ht="72.7" customHeight="1" x14ac:dyDescent="0.3">
      <c r="B24" s="107"/>
      <c r="C24" s="177" t="s">
        <v>1</v>
      </c>
      <c r="D24" s="178"/>
      <c r="E24" s="169" t="s">
        <v>224</v>
      </c>
      <c r="F24" s="170"/>
      <c r="G24" s="110"/>
      <c r="H24" s="111"/>
    </row>
    <row r="25" spans="2:8" ht="85.75" customHeight="1" x14ac:dyDescent="0.3">
      <c r="B25" s="107"/>
      <c r="C25" s="177" t="s">
        <v>48</v>
      </c>
      <c r="D25" s="178"/>
      <c r="E25" s="169" t="s">
        <v>292</v>
      </c>
      <c r="F25" s="170"/>
      <c r="G25" s="110"/>
      <c r="H25" s="111"/>
    </row>
    <row r="26" spans="2:8" ht="106.15" customHeight="1" x14ac:dyDescent="0.3">
      <c r="B26" s="107"/>
      <c r="C26" s="177" t="s">
        <v>151</v>
      </c>
      <c r="D26" s="178"/>
      <c r="E26" s="169" t="s">
        <v>290</v>
      </c>
      <c r="F26" s="170"/>
      <c r="G26" s="110"/>
      <c r="H26" s="111"/>
    </row>
    <row r="27" spans="2:8" ht="86.95" customHeight="1" x14ac:dyDescent="0.3">
      <c r="B27" s="107"/>
      <c r="C27" s="171" t="s">
        <v>152</v>
      </c>
      <c r="D27" s="172"/>
      <c r="E27" s="169" t="s">
        <v>291</v>
      </c>
      <c r="F27" s="170"/>
      <c r="G27" s="110"/>
      <c r="H27" s="111"/>
    </row>
    <row r="28" spans="2:8" ht="41.95" customHeight="1" x14ac:dyDescent="0.3">
      <c r="B28" s="107"/>
      <c r="C28" s="171" t="s">
        <v>46</v>
      </c>
      <c r="D28" s="172"/>
      <c r="E28" s="169" t="s">
        <v>153</v>
      </c>
      <c r="F28" s="170"/>
      <c r="G28" s="110"/>
      <c r="H28" s="111"/>
    </row>
    <row r="29" spans="2:8" ht="30.6" customHeight="1" x14ac:dyDescent="0.3">
      <c r="B29" s="107"/>
      <c r="C29" s="171" t="s">
        <v>10</v>
      </c>
      <c r="D29" s="172"/>
      <c r="E29" s="169" t="s">
        <v>225</v>
      </c>
      <c r="F29" s="170"/>
      <c r="G29" s="110"/>
      <c r="H29" s="111"/>
    </row>
    <row r="30" spans="2:8" ht="59.3" customHeight="1" x14ac:dyDescent="0.3">
      <c r="B30" s="107"/>
      <c r="C30" s="171" t="s">
        <v>145</v>
      </c>
      <c r="D30" s="172"/>
      <c r="E30" s="169" t="s">
        <v>154</v>
      </c>
      <c r="F30" s="170"/>
      <c r="G30" s="110"/>
      <c r="H30" s="111"/>
    </row>
    <row r="31" spans="2:8" ht="27.7" customHeight="1" x14ac:dyDescent="0.3">
      <c r="B31" s="107"/>
      <c r="C31" s="171" t="s">
        <v>11</v>
      </c>
      <c r="D31" s="172"/>
      <c r="E31" s="169" t="s">
        <v>226</v>
      </c>
      <c r="F31" s="170"/>
      <c r="G31" s="110"/>
      <c r="H31" s="111"/>
    </row>
    <row r="32" spans="2:8" ht="41.45" customHeight="1" x14ac:dyDescent="0.3">
      <c r="B32" s="107"/>
      <c r="C32" s="171" t="s">
        <v>155</v>
      </c>
      <c r="D32" s="172"/>
      <c r="E32" s="169" t="s">
        <v>227</v>
      </c>
      <c r="F32" s="170"/>
      <c r="G32" s="110"/>
      <c r="H32" s="111"/>
    </row>
    <row r="33" spans="2:8" ht="35.5" customHeight="1" x14ac:dyDescent="0.3">
      <c r="B33" s="107"/>
      <c r="C33" s="171" t="s">
        <v>156</v>
      </c>
      <c r="D33" s="172"/>
      <c r="E33" s="169" t="s">
        <v>228</v>
      </c>
      <c r="F33" s="170"/>
      <c r="G33" s="110"/>
      <c r="H33" s="111"/>
    </row>
    <row r="34" spans="2:8" ht="30.25" customHeight="1" x14ac:dyDescent="0.3">
      <c r="B34" s="107"/>
      <c r="C34" s="171" t="s">
        <v>157</v>
      </c>
      <c r="D34" s="172"/>
      <c r="E34" s="169" t="s">
        <v>229</v>
      </c>
      <c r="F34" s="170"/>
      <c r="G34" s="110"/>
      <c r="H34" s="111"/>
    </row>
    <row r="35" spans="2:8" ht="35.5" customHeight="1" x14ac:dyDescent="0.3">
      <c r="B35" s="107"/>
      <c r="C35" s="171" t="s">
        <v>158</v>
      </c>
      <c r="D35" s="172"/>
      <c r="E35" s="169" t="s">
        <v>230</v>
      </c>
      <c r="F35" s="170"/>
      <c r="G35" s="110"/>
      <c r="H35" s="111"/>
    </row>
    <row r="36" spans="2:8" ht="31.75" customHeight="1" x14ac:dyDescent="0.3">
      <c r="B36" s="107"/>
      <c r="C36" s="171" t="s">
        <v>159</v>
      </c>
      <c r="D36" s="172"/>
      <c r="E36" s="169" t="s">
        <v>231</v>
      </c>
      <c r="F36" s="170"/>
      <c r="G36" s="110"/>
      <c r="H36" s="111"/>
    </row>
    <row r="37" spans="2:8" ht="35.5" customHeight="1" x14ac:dyDescent="0.3">
      <c r="B37" s="107"/>
      <c r="C37" s="171" t="s">
        <v>160</v>
      </c>
      <c r="D37" s="172"/>
      <c r="E37" s="169" t="s">
        <v>232</v>
      </c>
      <c r="F37" s="170"/>
      <c r="G37" s="110"/>
      <c r="H37" s="111"/>
    </row>
    <row r="38" spans="2:8" ht="101.4" customHeight="1" x14ac:dyDescent="0.3">
      <c r="B38" s="107"/>
      <c r="C38" s="171" t="s">
        <v>233</v>
      </c>
      <c r="D38" s="172"/>
      <c r="E38" s="169" t="s">
        <v>234</v>
      </c>
      <c r="F38" s="170"/>
      <c r="G38" s="110"/>
      <c r="H38" s="111"/>
    </row>
    <row r="39" spans="2:8" ht="29.25" customHeight="1" x14ac:dyDescent="0.3">
      <c r="B39" s="107"/>
      <c r="C39" s="171" t="s">
        <v>28</v>
      </c>
      <c r="D39" s="172"/>
      <c r="E39" s="169" t="s">
        <v>235</v>
      </c>
      <c r="F39" s="170"/>
      <c r="G39" s="110"/>
      <c r="H39" s="111"/>
    </row>
    <row r="40" spans="2:8" ht="82.55" customHeight="1" x14ac:dyDescent="0.3">
      <c r="B40" s="107"/>
      <c r="C40" s="171" t="s">
        <v>161</v>
      </c>
      <c r="D40" s="172"/>
      <c r="E40" s="169" t="s">
        <v>236</v>
      </c>
      <c r="F40" s="170"/>
      <c r="G40" s="110"/>
      <c r="H40" s="111"/>
    </row>
    <row r="41" spans="2:8" ht="46.55" customHeight="1" x14ac:dyDescent="0.3">
      <c r="B41" s="107"/>
      <c r="C41" s="171" t="s">
        <v>38</v>
      </c>
      <c r="D41" s="172"/>
      <c r="E41" s="169" t="s">
        <v>237</v>
      </c>
      <c r="F41" s="170"/>
      <c r="G41" s="110"/>
      <c r="H41" s="111"/>
    </row>
    <row r="42" spans="2:8" ht="6.8" customHeight="1" thickBot="1" x14ac:dyDescent="0.35">
      <c r="B42" s="107"/>
      <c r="C42" s="182"/>
      <c r="D42" s="183"/>
      <c r="E42" s="184"/>
      <c r="F42" s="185"/>
      <c r="G42" s="110"/>
      <c r="H42" s="111"/>
    </row>
    <row r="43" spans="2:8" ht="15.65" thickTop="1" x14ac:dyDescent="0.3">
      <c r="B43" s="107"/>
      <c r="C43" s="108"/>
      <c r="D43" s="108"/>
      <c r="E43" s="109"/>
      <c r="F43" s="109"/>
      <c r="G43" s="110"/>
      <c r="H43" s="111"/>
    </row>
    <row r="44" spans="2:8" ht="21.25" customHeight="1" x14ac:dyDescent="0.25">
      <c r="B44" s="179" t="s">
        <v>167</v>
      </c>
      <c r="C44" s="180"/>
      <c r="D44" s="180"/>
      <c r="E44" s="180"/>
      <c r="F44" s="180"/>
      <c r="G44" s="180"/>
      <c r="H44" s="181"/>
    </row>
    <row r="45" spans="2:8" ht="20.25" customHeight="1" x14ac:dyDescent="0.25">
      <c r="B45" s="179" t="s">
        <v>168</v>
      </c>
      <c r="C45" s="180"/>
      <c r="D45" s="180"/>
      <c r="E45" s="180"/>
      <c r="F45" s="180"/>
      <c r="G45" s="180"/>
      <c r="H45" s="181"/>
    </row>
    <row r="46" spans="2:8" ht="20.25" customHeight="1" x14ac:dyDescent="0.25">
      <c r="B46" s="179" t="s">
        <v>169</v>
      </c>
      <c r="C46" s="180"/>
      <c r="D46" s="180"/>
      <c r="E46" s="180"/>
      <c r="F46" s="180"/>
      <c r="G46" s="180"/>
      <c r="H46" s="181"/>
    </row>
    <row r="47" spans="2:8" ht="20.25" customHeight="1" x14ac:dyDescent="0.25">
      <c r="B47" s="179" t="s">
        <v>170</v>
      </c>
      <c r="C47" s="180"/>
      <c r="D47" s="180"/>
      <c r="E47" s="180"/>
      <c r="F47" s="180"/>
      <c r="G47" s="180"/>
      <c r="H47" s="181"/>
    </row>
    <row r="48" spans="2:8" ht="14.95" x14ac:dyDescent="0.25">
      <c r="B48" s="179" t="s">
        <v>171</v>
      </c>
      <c r="C48" s="180"/>
      <c r="D48" s="180"/>
      <c r="E48" s="180"/>
      <c r="F48" s="180"/>
      <c r="G48" s="180"/>
      <c r="H48" s="181"/>
    </row>
    <row r="49" spans="2:8" ht="15.65" thickBot="1" x14ac:dyDescent="0.35">
      <c r="B49" s="112"/>
      <c r="C49" s="113"/>
      <c r="D49" s="113"/>
      <c r="E49" s="113"/>
      <c r="F49" s="113"/>
      <c r="G49" s="113"/>
      <c r="H49" s="114"/>
    </row>
  </sheetData>
  <mergeCells count="71">
    <mergeCell ref="E25:F25"/>
    <mergeCell ref="B2:H2"/>
    <mergeCell ref="B4:H5"/>
    <mergeCell ref="B6:H6"/>
    <mergeCell ref="B9:H10"/>
    <mergeCell ref="C12:D12"/>
    <mergeCell ref="E12:F12"/>
    <mergeCell ref="B7:H7"/>
    <mergeCell ref="C13:D13"/>
    <mergeCell ref="E13:F13"/>
    <mergeCell ref="C18:D18"/>
    <mergeCell ref="E18:F18"/>
    <mergeCell ref="C23:D23"/>
    <mergeCell ref="E23:F23"/>
    <mergeCell ref="E19:F19"/>
    <mergeCell ref="C14:D14"/>
    <mergeCell ref="E14:F14"/>
    <mergeCell ref="C22:D22"/>
    <mergeCell ref="C24:D24"/>
    <mergeCell ref="E21:F21"/>
    <mergeCell ref="E22:F22"/>
    <mergeCell ref="E24:F24"/>
    <mergeCell ref="C20:D20"/>
    <mergeCell ref="E20:F20"/>
    <mergeCell ref="B46:H46"/>
    <mergeCell ref="B47:H47"/>
    <mergeCell ref="B48:H48"/>
    <mergeCell ref="E27:F27"/>
    <mergeCell ref="C27:D27"/>
    <mergeCell ref="C28:D28"/>
    <mergeCell ref="E28:F28"/>
    <mergeCell ref="C31:D31"/>
    <mergeCell ref="E31:F31"/>
    <mergeCell ref="E38:F38"/>
    <mergeCell ref="C36:D36"/>
    <mergeCell ref="C35:D35"/>
    <mergeCell ref="E35:F35"/>
    <mergeCell ref="E36:F36"/>
    <mergeCell ref="C32:D32"/>
    <mergeCell ref="E32:F32"/>
    <mergeCell ref="C37:D37"/>
    <mergeCell ref="B44:H44"/>
    <mergeCell ref="C34:D34"/>
    <mergeCell ref="E34:F34"/>
    <mergeCell ref="E37:F37"/>
    <mergeCell ref="C38:D38"/>
    <mergeCell ref="C39:D39"/>
    <mergeCell ref="E39:F39"/>
    <mergeCell ref="C40:D40"/>
    <mergeCell ref="E40:F40"/>
    <mergeCell ref="B45:H45"/>
    <mergeCell ref="C42:D42"/>
    <mergeCell ref="E42:F42"/>
    <mergeCell ref="C41:D41"/>
    <mergeCell ref="E41:F41"/>
    <mergeCell ref="E33:F33"/>
    <mergeCell ref="C33:D33"/>
    <mergeCell ref="C17:D17"/>
    <mergeCell ref="E17:F17"/>
    <mergeCell ref="C15:D15"/>
    <mergeCell ref="E15:F15"/>
    <mergeCell ref="C16:D16"/>
    <mergeCell ref="E16:F16"/>
    <mergeCell ref="E26:F26"/>
    <mergeCell ref="C26:D26"/>
    <mergeCell ref="C30:D30"/>
    <mergeCell ref="E30:F30"/>
    <mergeCell ref="C29:D29"/>
    <mergeCell ref="E29:F29"/>
    <mergeCell ref="C25:D25"/>
    <mergeCell ref="C21:D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375" defaultRowHeight="13.6" x14ac:dyDescent="0.25"/>
  <cols>
    <col min="1" max="1" width="32.875" style="7" customWidth="1"/>
    <col min="2" max="16384" width="11.375" style="7"/>
  </cols>
  <sheetData>
    <row r="3" spans="1:1" ht="14.95" x14ac:dyDescent="0.25">
      <c r="A3" s="8" t="s">
        <v>13</v>
      </c>
    </row>
    <row r="4" spans="1:1" ht="14.95" x14ac:dyDescent="0.25">
      <c r="A4" s="8" t="s">
        <v>14</v>
      </c>
    </row>
    <row r="5" spans="1:1" ht="14.95" x14ac:dyDescent="0.25">
      <c r="A5" s="8" t="s">
        <v>15</v>
      </c>
    </row>
    <row r="6" spans="1:1" ht="14.95" x14ac:dyDescent="0.25">
      <c r="A6" s="8" t="s">
        <v>9</v>
      </c>
    </row>
    <row r="7" spans="1:1" ht="14.95" x14ac:dyDescent="0.25">
      <c r="A7" s="8" t="s">
        <v>8</v>
      </c>
    </row>
    <row r="8" spans="1:1" ht="14.95" x14ac:dyDescent="0.25">
      <c r="A8" s="8" t="s">
        <v>18</v>
      </c>
    </row>
    <row r="9" spans="1:1" ht="14.95" x14ac:dyDescent="0.25">
      <c r="A9" s="8" t="s">
        <v>19</v>
      </c>
    </row>
    <row r="10" spans="1:1" ht="14.95" x14ac:dyDescent="0.25">
      <c r="A10" s="8" t="s">
        <v>21</v>
      </c>
    </row>
    <row r="11" spans="1:1" ht="14.95" x14ac:dyDescent="0.25">
      <c r="A11" s="8" t="s">
        <v>22</v>
      </c>
    </row>
    <row r="12" spans="1:1" ht="14.95" x14ac:dyDescent="0.25">
      <c r="A12" s="8" t="s">
        <v>24</v>
      </c>
    </row>
    <row r="13" spans="1:1" ht="14.95" x14ac:dyDescent="0.25">
      <c r="A13" s="8" t="s">
        <v>25</v>
      </c>
    </row>
    <row r="14" spans="1:1" ht="14.95" x14ac:dyDescent="0.25">
      <c r="A14" s="8" t="s">
        <v>26</v>
      </c>
    </row>
    <row r="16" spans="1:1" ht="14.95" x14ac:dyDescent="0.25">
      <c r="A16" s="8" t="s">
        <v>29</v>
      </c>
    </row>
    <row r="17" spans="1:1" ht="14.95" x14ac:dyDescent="0.25">
      <c r="A17" s="8" t="s">
        <v>30</v>
      </c>
    </row>
    <row r="18" spans="1:1" ht="14.95" x14ac:dyDescent="0.25">
      <c r="A18" s="8" t="s">
        <v>31</v>
      </c>
    </row>
    <row r="20" spans="1:1" ht="14.95" x14ac:dyDescent="0.25">
      <c r="A20" s="8" t="s">
        <v>39</v>
      </c>
    </row>
    <row r="21" spans="1:1" ht="14.95" x14ac:dyDescent="0.25">
      <c r="A21" s="8"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BS21"/>
  <sheetViews>
    <sheetView tabSelected="1" topLeftCell="K11" zoomScale="142" zoomScaleNormal="142" workbookViewId="0">
      <selection sqref="A1:AM2"/>
    </sheetView>
  </sheetViews>
  <sheetFormatPr baseColWidth="10" defaultColWidth="11.375" defaultRowHeight="14.3" x14ac:dyDescent="0.25"/>
  <cols>
    <col min="1" max="1" width="4" style="2" bestFit="1" customWidth="1"/>
    <col min="2" max="3" width="27.375" style="2" customWidth="1"/>
    <col min="4" max="5" width="36.125" style="2" customWidth="1"/>
    <col min="6" max="6" width="32.375" style="1" customWidth="1"/>
    <col min="7" max="8" width="36.125" style="2" customWidth="1"/>
    <col min="9" max="9" width="19" style="5" customWidth="1"/>
    <col min="10" max="10" width="17.875" style="1" customWidth="1"/>
    <col min="11" max="11" width="16.375" style="1" customWidth="1"/>
    <col min="12" max="12" width="6.375" style="1" bestFit="1" customWidth="1"/>
    <col min="13" max="13" width="27.375" style="1" bestFit="1" customWidth="1"/>
    <col min="14" max="14" width="30.375" style="1" hidden="1" customWidth="1"/>
    <col min="15" max="15" width="17.375" style="1" customWidth="1"/>
    <col min="16" max="16" width="6.375" style="1" bestFit="1" customWidth="1"/>
    <col min="17" max="17" width="16" style="1" customWidth="1"/>
    <col min="18" max="18" width="5.875" style="1" customWidth="1"/>
    <col min="19" max="19" width="31" style="1" customWidth="1"/>
    <col min="20" max="20" width="15.125" style="1" bestFit="1" customWidth="1"/>
    <col min="21" max="21" width="6.875" style="1" customWidth="1"/>
    <col min="22" max="22" width="5" style="1" customWidth="1"/>
    <col min="23" max="23" width="5.375" style="1" customWidth="1"/>
    <col min="24" max="24" width="7.125" style="1" customWidth="1"/>
    <col min="25" max="25" width="6.625" style="1" customWidth="1"/>
    <col min="26" max="26" width="7.375" style="1" customWidth="1"/>
    <col min="27" max="27" width="38.375" style="1" customWidth="1"/>
    <col min="28" max="28" width="8.625" style="1" customWidth="1"/>
    <col min="29" max="29" width="10.375" style="1" customWidth="1"/>
    <col min="30" max="30" width="9.375" style="1" customWidth="1"/>
    <col min="31" max="31" width="9.125" style="1" customWidth="1"/>
    <col min="32" max="32" width="8.375" style="1" customWidth="1"/>
    <col min="33" max="33" width="7.375" style="1" customWidth="1"/>
    <col min="34" max="34" width="23" style="1" customWidth="1"/>
    <col min="35" max="35" width="18.875" style="1" customWidth="1"/>
    <col min="36" max="36" width="16.875" style="1" customWidth="1"/>
    <col min="37" max="37" width="14.875" style="1" customWidth="1"/>
    <col min="38" max="38" width="18.375" style="1" customWidth="1"/>
    <col min="39" max="39" width="21" style="1" customWidth="1"/>
    <col min="40" max="16384" width="11.375" style="1"/>
  </cols>
  <sheetData>
    <row r="1" spans="1:71" ht="24.8" customHeight="1" x14ac:dyDescent="0.25">
      <c r="A1" s="220" t="s">
        <v>316</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2"/>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27.7" customHeight="1" x14ac:dyDescent="0.25">
      <c r="A2" s="223"/>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5"/>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x14ac:dyDescent="0.25">
      <c r="A3" s="26"/>
      <c r="B3" s="27"/>
      <c r="C3" s="27"/>
      <c r="D3" s="26"/>
      <c r="E3" s="26"/>
      <c r="F3" s="6"/>
      <c r="G3" s="26"/>
      <c r="H3" s="26"/>
      <c r="I3" s="25"/>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6.5" customHeight="1" x14ac:dyDescent="0.25">
      <c r="A4" s="228" t="s">
        <v>41</v>
      </c>
      <c r="B4" s="228"/>
      <c r="C4" s="228"/>
      <c r="D4" s="229" t="s">
        <v>250</v>
      </c>
      <c r="E4" s="229"/>
      <c r="F4" s="229"/>
      <c r="G4" s="229"/>
      <c r="H4" s="229"/>
      <c r="I4" s="229"/>
      <c r="J4" s="229"/>
      <c r="K4" s="229"/>
      <c r="L4" s="229"/>
      <c r="M4" s="229"/>
      <c r="N4" s="229"/>
      <c r="O4" s="229"/>
      <c r="P4" s="229"/>
      <c r="Q4" s="229"/>
      <c r="R4" s="219"/>
      <c r="S4" s="219"/>
      <c r="T4" s="219"/>
      <c r="U4" s="141"/>
      <c r="V4" s="141"/>
      <c r="W4" s="141"/>
      <c r="X4" s="141"/>
      <c r="Y4" s="141"/>
      <c r="Z4" s="141"/>
      <c r="AA4" s="141"/>
      <c r="AB4" s="141"/>
      <c r="AC4" s="141"/>
      <c r="AD4" s="141"/>
      <c r="AE4" s="141"/>
      <c r="AF4" s="141"/>
      <c r="AG4" s="141"/>
      <c r="AH4" s="141"/>
      <c r="AI4" s="141"/>
      <c r="AJ4" s="141"/>
      <c r="AK4" s="141"/>
      <c r="AL4" s="141"/>
      <c r="AM4" s="141"/>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6.5" customHeight="1" x14ac:dyDescent="0.25">
      <c r="A5" s="228" t="s">
        <v>173</v>
      </c>
      <c r="B5" s="228"/>
      <c r="C5" s="228"/>
      <c r="D5" s="229" t="s">
        <v>272</v>
      </c>
      <c r="E5" s="229"/>
      <c r="F5" s="229"/>
      <c r="G5" s="229"/>
      <c r="H5" s="229"/>
      <c r="I5" s="229"/>
      <c r="J5" s="229"/>
      <c r="K5" s="229"/>
      <c r="L5" s="229"/>
      <c r="M5" s="229"/>
      <c r="N5" s="229"/>
      <c r="O5" s="229"/>
      <c r="P5" s="229"/>
      <c r="Q5" s="229"/>
      <c r="R5" s="219"/>
      <c r="S5" s="219"/>
      <c r="T5" s="219"/>
      <c r="U5" s="141"/>
      <c r="V5" s="141"/>
      <c r="W5" s="141"/>
      <c r="X5" s="141"/>
      <c r="Y5" s="141"/>
      <c r="Z5" s="141"/>
      <c r="AA5" s="141"/>
      <c r="AB5" s="141"/>
      <c r="AC5" s="141"/>
      <c r="AD5" s="141"/>
      <c r="AE5" s="141"/>
      <c r="AF5" s="141"/>
      <c r="AG5" s="141"/>
      <c r="AH5" s="141"/>
      <c r="AI5" s="141"/>
      <c r="AJ5" s="141"/>
      <c r="AK5" s="141"/>
      <c r="AL5" s="141"/>
      <c r="AM5" s="141"/>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54" customHeight="1" x14ac:dyDescent="0.25">
      <c r="A6" s="228" t="s">
        <v>115</v>
      </c>
      <c r="B6" s="228"/>
      <c r="C6" s="228"/>
      <c r="D6" s="230" t="s">
        <v>295</v>
      </c>
      <c r="E6" s="230"/>
      <c r="F6" s="230"/>
      <c r="G6" s="230"/>
      <c r="H6" s="230"/>
      <c r="I6" s="230"/>
      <c r="J6" s="230"/>
      <c r="K6" s="230"/>
      <c r="L6" s="230"/>
      <c r="M6" s="230"/>
      <c r="N6" s="230"/>
      <c r="O6" s="230"/>
      <c r="P6" s="230"/>
      <c r="Q6" s="230"/>
      <c r="R6" s="141"/>
      <c r="S6" s="141"/>
      <c r="T6" s="141"/>
      <c r="U6" s="141"/>
      <c r="V6" s="141"/>
      <c r="W6" s="141"/>
      <c r="X6" s="141"/>
      <c r="Y6" s="141"/>
      <c r="Z6" s="141"/>
      <c r="AA6" s="141"/>
      <c r="AB6" s="141"/>
      <c r="AC6" s="141"/>
      <c r="AD6" s="141"/>
      <c r="AE6" s="141"/>
      <c r="AF6" s="141"/>
      <c r="AG6" s="141"/>
      <c r="AH6" s="141"/>
      <c r="AI6" s="141"/>
      <c r="AJ6" s="141"/>
      <c r="AK6" s="141"/>
      <c r="AL6" s="141"/>
      <c r="AM6" s="141"/>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row>
    <row r="7" spans="1:71" ht="49.75" customHeight="1" x14ac:dyDescent="0.25">
      <c r="A7" s="228" t="s">
        <v>42</v>
      </c>
      <c r="B7" s="228"/>
      <c r="C7" s="228"/>
      <c r="D7" s="230" t="s">
        <v>296</v>
      </c>
      <c r="E7" s="230"/>
      <c r="F7" s="230"/>
      <c r="G7" s="230"/>
      <c r="H7" s="230"/>
      <c r="I7" s="230"/>
      <c r="J7" s="230"/>
      <c r="K7" s="230"/>
      <c r="L7" s="230"/>
      <c r="M7" s="230"/>
      <c r="N7" s="230"/>
      <c r="O7" s="230"/>
      <c r="P7" s="230"/>
      <c r="Q7" s="230"/>
      <c r="R7" s="141"/>
      <c r="S7" s="141"/>
      <c r="T7" s="141"/>
      <c r="U7" s="141"/>
      <c r="V7" s="141"/>
      <c r="W7" s="141"/>
      <c r="X7" s="141"/>
      <c r="Y7" s="141"/>
      <c r="Z7" s="141"/>
      <c r="AA7" s="141"/>
      <c r="AB7" s="141"/>
      <c r="AC7" s="141"/>
      <c r="AD7" s="141"/>
      <c r="AE7" s="141"/>
      <c r="AF7" s="141"/>
      <c r="AG7" s="141"/>
      <c r="AH7" s="141"/>
      <c r="AI7" s="141"/>
      <c r="AJ7" s="141"/>
      <c r="AK7" s="141"/>
      <c r="AL7" s="141"/>
      <c r="AM7" s="141"/>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row>
    <row r="8" spans="1:71" ht="41.45" customHeight="1" x14ac:dyDescent="0.25">
      <c r="A8" s="226" t="s">
        <v>123</v>
      </c>
      <c r="B8" s="226"/>
      <c r="C8" s="226"/>
      <c r="D8" s="226"/>
      <c r="E8" s="226"/>
      <c r="F8" s="226"/>
      <c r="G8" s="226"/>
      <c r="H8" s="226"/>
      <c r="I8" s="226"/>
      <c r="J8" s="226"/>
      <c r="K8" s="227" t="s">
        <v>124</v>
      </c>
      <c r="L8" s="227"/>
      <c r="M8" s="227"/>
      <c r="N8" s="227"/>
      <c r="O8" s="227"/>
      <c r="P8" s="227"/>
      <c r="Q8" s="227"/>
      <c r="R8" s="227" t="s">
        <v>125</v>
      </c>
      <c r="S8" s="227"/>
      <c r="T8" s="227"/>
      <c r="U8" s="227"/>
      <c r="V8" s="227"/>
      <c r="W8" s="227"/>
      <c r="X8" s="227"/>
      <c r="Y8" s="227"/>
      <c r="Z8" s="227"/>
      <c r="AA8" s="227" t="s">
        <v>126</v>
      </c>
      <c r="AB8" s="227"/>
      <c r="AC8" s="227"/>
      <c r="AD8" s="227"/>
      <c r="AE8" s="227"/>
      <c r="AF8" s="227"/>
      <c r="AG8" s="227"/>
      <c r="AH8" s="227" t="s">
        <v>33</v>
      </c>
      <c r="AI8" s="227"/>
      <c r="AJ8" s="227"/>
      <c r="AK8" s="227"/>
      <c r="AL8" s="227"/>
      <c r="AM8" s="227"/>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row>
    <row r="9" spans="1:71" ht="16.5" customHeight="1" x14ac:dyDescent="0.25">
      <c r="A9" s="234" t="s">
        <v>0</v>
      </c>
      <c r="B9" s="212" t="s">
        <v>182</v>
      </c>
      <c r="C9" s="212" t="s">
        <v>284</v>
      </c>
      <c r="D9" s="213" t="s">
        <v>2</v>
      </c>
      <c r="E9" s="212" t="s">
        <v>180</v>
      </c>
      <c r="F9" s="212" t="s">
        <v>181</v>
      </c>
      <c r="G9" s="213" t="s">
        <v>191</v>
      </c>
      <c r="H9" s="213" t="s">
        <v>1</v>
      </c>
      <c r="I9" s="212" t="s">
        <v>48</v>
      </c>
      <c r="J9" s="212" t="s">
        <v>119</v>
      </c>
      <c r="K9" s="212" t="s">
        <v>32</v>
      </c>
      <c r="L9" s="213" t="s">
        <v>4</v>
      </c>
      <c r="M9" s="212" t="s">
        <v>84</v>
      </c>
      <c r="N9" s="212" t="s">
        <v>89</v>
      </c>
      <c r="O9" s="212" t="s">
        <v>43</v>
      </c>
      <c r="P9" s="213" t="s">
        <v>4</v>
      </c>
      <c r="Q9" s="212" t="s">
        <v>46</v>
      </c>
      <c r="R9" s="218" t="s">
        <v>10</v>
      </c>
      <c r="S9" s="212" t="s">
        <v>145</v>
      </c>
      <c r="T9" s="212" t="s">
        <v>11</v>
      </c>
      <c r="U9" s="212" t="s">
        <v>7</v>
      </c>
      <c r="V9" s="212"/>
      <c r="W9" s="212"/>
      <c r="X9" s="212"/>
      <c r="Y9" s="212"/>
      <c r="Z9" s="212"/>
      <c r="AA9" s="218" t="s">
        <v>122</v>
      </c>
      <c r="AB9" s="218" t="s">
        <v>44</v>
      </c>
      <c r="AC9" s="218" t="s">
        <v>4</v>
      </c>
      <c r="AD9" s="218" t="s">
        <v>45</v>
      </c>
      <c r="AE9" s="218" t="s">
        <v>4</v>
      </c>
      <c r="AF9" s="218" t="s">
        <v>47</v>
      </c>
      <c r="AG9" s="218" t="s">
        <v>28</v>
      </c>
      <c r="AH9" s="212" t="s">
        <v>33</v>
      </c>
      <c r="AI9" s="212" t="s">
        <v>34</v>
      </c>
      <c r="AJ9" s="212" t="s">
        <v>35</v>
      </c>
      <c r="AK9" s="212" t="s">
        <v>37</v>
      </c>
      <c r="AL9" s="212" t="s">
        <v>36</v>
      </c>
      <c r="AM9" s="212" t="s">
        <v>38</v>
      </c>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row>
    <row r="10" spans="1:71" s="4" customFormat="1" ht="94.75" customHeight="1" x14ac:dyDescent="0.25">
      <c r="A10" s="234"/>
      <c r="B10" s="212"/>
      <c r="C10" s="212"/>
      <c r="D10" s="213"/>
      <c r="E10" s="212"/>
      <c r="F10" s="212"/>
      <c r="G10" s="213"/>
      <c r="H10" s="213"/>
      <c r="I10" s="212"/>
      <c r="J10" s="212"/>
      <c r="K10" s="212"/>
      <c r="L10" s="213"/>
      <c r="M10" s="212"/>
      <c r="N10" s="212"/>
      <c r="O10" s="213"/>
      <c r="P10" s="213"/>
      <c r="Q10" s="212"/>
      <c r="R10" s="218"/>
      <c r="S10" s="212"/>
      <c r="T10" s="212"/>
      <c r="U10" s="142" t="s">
        <v>12</v>
      </c>
      <c r="V10" s="142" t="s">
        <v>16</v>
      </c>
      <c r="W10" s="142" t="s">
        <v>27</v>
      </c>
      <c r="X10" s="142" t="s">
        <v>17</v>
      </c>
      <c r="Y10" s="142" t="s">
        <v>20</v>
      </c>
      <c r="Z10" s="142" t="s">
        <v>23</v>
      </c>
      <c r="AA10" s="218"/>
      <c r="AB10" s="218"/>
      <c r="AC10" s="218"/>
      <c r="AD10" s="218"/>
      <c r="AE10" s="218"/>
      <c r="AF10" s="218"/>
      <c r="AG10" s="218"/>
      <c r="AH10" s="212"/>
      <c r="AI10" s="212"/>
      <c r="AJ10" s="212"/>
      <c r="AK10" s="212"/>
      <c r="AL10" s="212"/>
      <c r="AM10" s="212"/>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s="3" customFormat="1" ht="204.8" customHeight="1" x14ac:dyDescent="0.25">
      <c r="A11" s="231">
        <v>1</v>
      </c>
      <c r="B11" s="211" t="s">
        <v>184</v>
      </c>
      <c r="C11" s="211" t="s">
        <v>304</v>
      </c>
      <c r="D11" s="211" t="s">
        <v>116</v>
      </c>
      <c r="E11" s="143" t="s">
        <v>297</v>
      </c>
      <c r="F11" s="159" t="s">
        <v>298</v>
      </c>
      <c r="G11" s="210" t="s">
        <v>195</v>
      </c>
      <c r="H11" s="235" t="s">
        <v>300</v>
      </c>
      <c r="I11" s="211" t="s">
        <v>213</v>
      </c>
      <c r="J11" s="214">
        <v>12</v>
      </c>
      <c r="K11" s="215" t="str">
        <f>IF(J11&lt;=0,"",IF(J11&lt;=5,"Muy Baja",IF(J11&lt;=24,"Baja",IF(J11&lt;=150,"Media",IF(J11&lt;=300,"Alta","Muy Alta")))))</f>
        <v>Baja</v>
      </c>
      <c r="L11" s="208">
        <f>IF(K11="","",IF(K11="Muy Baja",0.2,IF(K11="Baja",0.4,IF(K11="Media",0.6,IF(K11="Alta",0.8,IF(K11="Muy Alta",1,))))))</f>
        <v>0.4</v>
      </c>
      <c r="M11" s="216" t="s">
        <v>137</v>
      </c>
      <c r="N11" s="217" t="str">
        <f ca="1">IF(NOT(ISERROR(MATCH(M11,'Tabla Impacto'!$B$221:$B$223,0))),'Tabla Impacto'!$F$223&amp;"Por favor no seleccionar los criterios de impacto(Afectación Económica o presupuestal y Pérdida Reputacional)",M11)</f>
        <v xml:space="preserve">     El riesgo afecta la imagen de la entidad con algunos usuarios de relevancia frente al logro de los objetivos</v>
      </c>
      <c r="O11" s="215" t="str">
        <f ca="1">IF(OR(N11='Tabla Impacto'!$C$11,N11='Tabla Impacto'!$D$11),"Leve",IF(OR(N11='Tabla Impacto'!$C$12,N11='Tabla Impacto'!$D$12),"Menor",IF(OR(N11='Tabla Impacto'!$C$13,N11='Tabla Impacto'!$D$13),"Moderado",IF(OR(N11='Tabla Impacto'!$C$14,N11='Tabla Impacto'!$D$14),"Mayor",IF(OR(N11='Tabla Impacto'!$C$15,N11='Tabla Impacto'!$D$15),"Catastrófico","")))))</f>
        <v>Moderado</v>
      </c>
      <c r="P11" s="208">
        <f ca="1">IF(O11="","",IF(O11="Leve",0.2,IF(O11="Menor",0.4,IF(O11="Moderado",0.6,IF(O11="Mayor",0.8,IF(O11="Catastrófico",1,))))))</f>
        <v>0.6</v>
      </c>
      <c r="Q11" s="209" t="str">
        <f ca="1">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Moderado</v>
      </c>
      <c r="R11" s="145">
        <v>1</v>
      </c>
      <c r="S11" s="161" t="s">
        <v>313</v>
      </c>
      <c r="T11" s="146" t="str">
        <f>IF(OR(U11="Preventivo",U11="Detectivo"),"Probabilidad",IF(U11="Correctivo","Impacto",""))</f>
        <v>Probabilidad</v>
      </c>
      <c r="U11" s="147" t="s">
        <v>13</v>
      </c>
      <c r="V11" s="147" t="s">
        <v>8</v>
      </c>
      <c r="W11" s="148" t="str">
        <f>IF(AND(U11="Preventivo",V11="Automático"),"50%",IF(AND(U11="Preventivo",V11="Manual"),"40%",IF(AND(U11="Detectivo",V11="Automático"),"40%",IF(AND(U11="Detectivo",V11="Manual"),"30%",IF(AND(U11="Correctivo",V11="Automático"),"35%",IF(AND(U11="Correctivo",V11="Manual"),"25%",""))))))</f>
        <v>40%</v>
      </c>
      <c r="X11" s="147" t="s">
        <v>19</v>
      </c>
      <c r="Y11" s="147" t="s">
        <v>21</v>
      </c>
      <c r="Z11" s="147" t="s">
        <v>111</v>
      </c>
      <c r="AA11" s="149">
        <f>IFERROR(IF(T11="Probabilidad",(L11-(+L11*W11)),IF(T11="Impacto",L11,"")),"")</f>
        <v>0.24</v>
      </c>
      <c r="AB11" s="150" t="str">
        <f>IFERROR(IF(AA11="","",IF(AA11&lt;=0.2,"Muy Baja",IF(AA11&lt;=0.4,"Baja",IF(AA11&lt;=0.6,"Media",IF(AA11&lt;=0.8,"Alta","Muy Alta"))))),"")</f>
        <v>Baja</v>
      </c>
      <c r="AC11" s="148">
        <f>+AA11</f>
        <v>0.24</v>
      </c>
      <c r="AD11" s="151" t="str">
        <f ca="1">IFERROR(IF(AE11="","",IF(AE11&lt;=0.2,"Leve",IF(AE11&lt;=0.4,"Menor",IF(AE11&lt;=0.6,"Moderado",IF(AE11&lt;=0.8,"Mayor","Catastrófico"))))),"")</f>
        <v>Moderado</v>
      </c>
      <c r="AE11" s="152">
        <f ca="1">IFERROR(IF(T11="Impacto",(P11-(+P11*W11)),IF(T11="Probabilidad",P11,"")),"")</f>
        <v>0.6</v>
      </c>
      <c r="AF11" s="153" t="str">
        <f ca="1">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Moderado</v>
      </c>
      <c r="AG11" s="154" t="s">
        <v>30</v>
      </c>
      <c r="AH11" s="155"/>
      <c r="AI11" s="156"/>
      <c r="AJ11" s="157"/>
      <c r="AK11" s="157"/>
      <c r="AL11" s="155"/>
      <c r="AM11" s="156"/>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row>
    <row r="12" spans="1:71" ht="135" customHeight="1" x14ac:dyDescent="0.25">
      <c r="A12" s="231"/>
      <c r="B12" s="211"/>
      <c r="C12" s="211"/>
      <c r="D12" s="211"/>
      <c r="E12" s="143" t="s">
        <v>310</v>
      </c>
      <c r="F12" s="144" t="s">
        <v>299</v>
      </c>
      <c r="G12" s="210"/>
      <c r="H12" s="235"/>
      <c r="I12" s="211"/>
      <c r="J12" s="214"/>
      <c r="K12" s="215"/>
      <c r="L12" s="208"/>
      <c r="M12" s="216"/>
      <c r="N12" s="217">
        <f ca="1">IF(NOT(ISERROR(MATCH(M12,_xlfn.ANCHORARRAY(H13),0))),#REF!&amp;"Por favor no seleccionar los criterios de impacto",M12)</f>
        <v>0</v>
      </c>
      <c r="O12" s="215"/>
      <c r="P12" s="208"/>
      <c r="Q12" s="209"/>
      <c r="R12" s="145">
        <v>2</v>
      </c>
      <c r="S12" s="168" t="s">
        <v>314</v>
      </c>
      <c r="T12" s="163" t="str">
        <f t="shared" ref="T12" si="0">IF(OR(U12="Preventivo",U12="Detectivo"),"Probabilidad",IF(U12="Correctivo","Impacto",""))</f>
        <v>Impacto</v>
      </c>
      <c r="U12" s="164" t="s">
        <v>15</v>
      </c>
      <c r="V12" s="164" t="s">
        <v>8</v>
      </c>
      <c r="W12" s="165" t="str">
        <f t="shared" ref="W12" si="1">IF(AND(U12="Preventivo",V12="Automático"),"50%",IF(AND(U12="Preventivo",V12="Manual"),"40%",IF(AND(U12="Detectivo",V12="Automático"),"40%",IF(AND(U12="Detectivo",V12="Manual"),"30%",IF(AND(U12="Correctivo",V12="Automático"),"35%",IF(AND(U12="Correctivo",V12="Manual"),"25%",""))))))</f>
        <v>25%</v>
      </c>
      <c r="X12" s="164" t="s">
        <v>19</v>
      </c>
      <c r="Y12" s="164" t="s">
        <v>21</v>
      </c>
      <c r="Z12" s="164" t="s">
        <v>111</v>
      </c>
      <c r="AA12" s="166">
        <f>IFERROR(IF(AND(T11="Probabilidad",T12="Probabilidad"),(AC11-(+AC11*W12)),IF(T12="Probabilidad",(L11-(+L11*W12)),IF(T12="Impacto",AC11,""))),"")</f>
        <v>0.24</v>
      </c>
      <c r="AB12" s="150" t="str">
        <f t="shared" ref="AB12:AB14" si="2">IFERROR(IF(AA12="","",IF(AA12&lt;=0.2,"Muy Baja",IF(AA12&lt;=0.4,"Baja",IF(AA12&lt;=0.6,"Media",IF(AA12&lt;=0.8,"Alta","Muy Alta"))))),"")</f>
        <v>Baja</v>
      </c>
      <c r="AC12" s="148">
        <f t="shared" ref="AC12" si="3">+AA12</f>
        <v>0.24</v>
      </c>
      <c r="AD12" s="151" t="str">
        <f t="shared" ref="AD12:AD14" ca="1" si="4">IFERROR(IF(AE12="","",IF(AE12&lt;=0.2,"Leve",IF(AE12&lt;=0.4,"Menor",IF(AE12&lt;=0.6,"Moderado",IF(AE12&lt;=0.8,"Mayor","Catastrófico"))))),"")</f>
        <v>Moderado</v>
      </c>
      <c r="AE12" s="152">
        <f ca="1">IFERROR(IF(AND(T11="Impacto",T12="Impacto"),(AE11-(+AE11*W12)),IF(T12="Impacto",(P11-(+P11*W12)),IF(T12="Probabilidad",AE11,""))),"")</f>
        <v>0.44999999999999996</v>
      </c>
      <c r="AF12" s="153" t="str">
        <f t="shared" ref="AF12" ca="1" si="5">IFERROR(IF(OR(AND(AB12="Muy Baja",AD12="Leve"),AND(AB12="Muy Baja",AD12="Menor"),AND(AB12="Baja",AD12="Leve")),"Bajo",IF(OR(AND(AB12="Muy baja",AD12="Moderado"),AND(AB12="Baja",AD12="Menor"),AND(AB12="Baja",AD12="Moderado"),AND(AB12="Media",AD12="Leve"),AND(AB12="Media",AD12="Menor"),AND(AB12="Media",AD12="Moderado"),AND(AB12="Alta",AD12="Leve"),AND(AB12="Alta",AD12="Menor")),"Moderado",IF(OR(AND(AB12="Muy Baja",AD12="Mayor"),AND(AB12="Baja",AD12="Mayor"),AND(AB12="Media",AD12="Mayor"),AND(AB12="Alta",AD12="Moderado"),AND(AB12="Alta",AD12="Mayor"),AND(AB12="Muy Alta",AD12="Leve"),AND(AB12="Muy Alta",AD12="Menor"),AND(AB12="Muy Alta",AD12="Moderado"),AND(AB12="Muy Alta",AD12="Mayor")),"Alto",IF(OR(AND(AB12="Muy Baja",AD12="Catastrófico"),AND(AB12="Baja",AD12="Catastrófico"),AND(AB12="Media",AD12="Catastrófico"),AND(AB12="Alta",AD12="Catastrófico"),AND(AB12="Muy Alta",AD12="Catastrófico")),"Extremo","")))),"")</f>
        <v>Moderado</v>
      </c>
      <c r="AG12" s="154" t="s">
        <v>30</v>
      </c>
      <c r="AH12" s="155"/>
      <c r="AI12" s="156"/>
      <c r="AJ12" s="157"/>
      <c r="AK12" s="157"/>
      <c r="AL12" s="155"/>
      <c r="AM12" s="15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row>
    <row r="13" spans="1:71" ht="140.94999999999999" customHeight="1" x14ac:dyDescent="0.25">
      <c r="A13" s="231">
        <v>2</v>
      </c>
      <c r="B13" s="211" t="s">
        <v>186</v>
      </c>
      <c r="C13" s="232" t="s">
        <v>301</v>
      </c>
      <c r="D13" s="211" t="s">
        <v>186</v>
      </c>
      <c r="E13" s="144" t="s">
        <v>302</v>
      </c>
      <c r="F13" s="160" t="s">
        <v>303</v>
      </c>
      <c r="G13" s="210" t="s">
        <v>194</v>
      </c>
      <c r="H13" s="232" t="s">
        <v>306</v>
      </c>
      <c r="I13" s="211" t="s">
        <v>216</v>
      </c>
      <c r="J13" s="214">
        <v>250</v>
      </c>
      <c r="K13" s="215" t="str">
        <f>IF(J13&lt;=0,"",IF(J13&lt;=2,"Muy Baja",IF(J13&lt;=24,"Baja",IF(J13&lt;=500,"Media",IF(J13&lt;=5000,"Alta","Muy Alta")))))</f>
        <v>Media</v>
      </c>
      <c r="L13" s="208">
        <f>IF(K13="","",IF(K13="Muy Baja",0.2,IF(K13="Baja",0.4,IF(K13="Media",0.6,IF(K13="Alta",0.8,IF(K13="Muy Alta",1,))))))</f>
        <v>0.6</v>
      </c>
      <c r="M13" s="216" t="s">
        <v>137</v>
      </c>
      <c r="N13" s="217"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215" t="str">
        <f ca="1">IF(OR(N13='Tabla Impacto'!$C$11,N13='Tabla Impacto'!$D$11),"Leve",IF(OR(N13='Tabla Impacto'!$C$12,N13='Tabla Impacto'!$D$12),"Menor",IF(OR(N13='Tabla Impacto'!$C$13,N13='Tabla Impacto'!$D$13),"Moderado",IF(OR(N13='Tabla Impacto'!$C$14,N13='Tabla Impacto'!$D$14),"Mayor",IF(OR(N13='Tabla Impacto'!$C$15,N13='Tabla Impacto'!$D$15),"Catastrófico","")))))</f>
        <v>Moderado</v>
      </c>
      <c r="P13" s="208">
        <f ca="1">IF(O13="","",IF(O13="Leve",0.2,IF(O13="Menor",0.4,IF(O13="Moderado",0.6,IF(O13="Mayor",0.8,IF(O13="Catastrófico",1,))))))</f>
        <v>0.6</v>
      </c>
      <c r="Q13" s="209"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Moderado</v>
      </c>
      <c r="R13" s="145">
        <v>1</v>
      </c>
      <c r="S13" s="161" t="s">
        <v>311</v>
      </c>
      <c r="T13" s="146" t="str">
        <f t="shared" ref="T13:T14" si="6">IF(OR(U13="Preventivo",U13="Detectivo"),"Probabilidad",IF(U13="Correctivo","Impacto",""))</f>
        <v>Probabilidad</v>
      </c>
      <c r="U13" s="147" t="s">
        <v>13</v>
      </c>
      <c r="V13" s="147" t="s">
        <v>8</v>
      </c>
      <c r="W13" s="148" t="str">
        <f t="shared" ref="W13" si="7">IF(AND(U13="Preventivo",V13="Automático"),"50%",IF(AND(U13="Preventivo",V13="Manual"),"40%",IF(AND(U13="Detectivo",V13="Automático"),"40%",IF(AND(U13="Detectivo",V13="Manual"),"30%",IF(AND(U13="Correctivo",V13="Automático"),"35%",IF(AND(U13="Correctivo",V13="Manual"),"25%",""))))))</f>
        <v>40%</v>
      </c>
      <c r="X13" s="147" t="s">
        <v>19</v>
      </c>
      <c r="Y13" s="147" t="s">
        <v>21</v>
      </c>
      <c r="Z13" s="147" t="s">
        <v>111</v>
      </c>
      <c r="AA13" s="149">
        <f>IFERROR(IF(T13="Probabilidad",(L13-(+L13*W13)),IF(T13="Impacto",L13,"")),"")</f>
        <v>0.36</v>
      </c>
      <c r="AB13" s="150" t="str">
        <f>IFERROR(IF(AA13="","",IF(AA13&lt;=0.2,"Muy Baja",IF(AA13&lt;=0.4,"Baja",IF(AA13&lt;=0.6,"Media",IF(AA13&lt;=0.8,"Alta","Muy Alta"))))),"")</f>
        <v>Baja</v>
      </c>
      <c r="AC13" s="148">
        <f>+AA13</f>
        <v>0.36</v>
      </c>
      <c r="AD13" s="151" t="str">
        <f ca="1">IFERROR(IF(AE13="","",IF(AE13&lt;=0.2,"Leve",IF(AE13&lt;=0.4,"Menor",IF(AE13&lt;=0.6,"Moderado",IF(AE13&lt;=0.8,"Mayor","Catastrófico"))))),"")</f>
        <v>Moderado</v>
      </c>
      <c r="AE13" s="152">
        <f ca="1">IFERROR(IF(T13="Impacto",(P13-(+P13*W13)),IF(T13="Probabilidad",P13,"")),"")</f>
        <v>0.6</v>
      </c>
      <c r="AF13" s="153" t="str">
        <f ca="1">IFERROR(IF(OR(AND(AB13="Muy Baja",AD13="Leve"),AND(AB13="Muy Baja",AD13="Menor"),AND(AB13="Baja",AD13="Leve")),"Bajo",IF(OR(AND(AB13="Muy baja",AD13="Moderado"),AND(AB13="Baja",AD13="Menor"),AND(AB13="Baja",AD13="Moderado"),AND(AB13="Media",AD13="Leve"),AND(AB13="Media",AD13="Menor"),AND(AB13="Media",AD13="Moderado"),AND(AB13="Alta",AD13="Leve"),AND(AB13="Alta",AD13="Menor")),"Moderado",IF(OR(AND(AB13="Muy Baja",AD13="Mayor"),AND(AB13="Baja",AD13="Mayor"),AND(AB13="Media",AD13="Mayor"),AND(AB13="Alta",AD13="Moderado"),AND(AB13="Alta",AD13="Mayor"),AND(AB13="Muy Alta",AD13="Leve"),AND(AB13="Muy Alta",AD13="Menor"),AND(AB13="Muy Alta",AD13="Moderado"),AND(AB13="Muy Alta",AD13="Mayor")),"Alto",IF(OR(AND(AB13="Muy Baja",AD13="Catastrófico"),AND(AB13="Baja",AD13="Catastrófico"),AND(AB13="Media",AD13="Catastrófico"),AND(AB13="Alta",AD13="Catastrófico"),AND(AB13="Muy Alta",AD13="Catastrófico")),"Extremo","")))),"")</f>
        <v>Moderado</v>
      </c>
      <c r="AG13" s="154" t="s">
        <v>30</v>
      </c>
      <c r="AH13" s="155"/>
      <c r="AI13" s="156"/>
      <c r="AJ13" s="157"/>
      <c r="AK13" s="157"/>
      <c r="AL13" s="155"/>
      <c r="AM13" s="15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row>
    <row r="14" spans="1:71" ht="234.7" customHeight="1" x14ac:dyDescent="0.25">
      <c r="A14" s="231"/>
      <c r="B14" s="211"/>
      <c r="C14" s="233"/>
      <c r="D14" s="211"/>
      <c r="E14" s="144" t="s">
        <v>307</v>
      </c>
      <c r="F14" s="160" t="s">
        <v>308</v>
      </c>
      <c r="G14" s="210"/>
      <c r="H14" s="232"/>
      <c r="I14" s="211"/>
      <c r="J14" s="214"/>
      <c r="K14" s="215"/>
      <c r="L14" s="208"/>
      <c r="M14" s="216"/>
      <c r="N14" s="217">
        <f ca="1">IF(NOT(ISERROR(MATCH(M14,_xlfn.ANCHORARRAY(#REF!),0))),#REF!&amp;"Por favor no seleccionar los criterios de impacto",M14)</f>
        <v>0</v>
      </c>
      <c r="O14" s="215"/>
      <c r="P14" s="208"/>
      <c r="Q14" s="209"/>
      <c r="R14" s="167">
        <v>2</v>
      </c>
      <c r="S14" s="162" t="s">
        <v>315</v>
      </c>
      <c r="T14" s="163" t="str">
        <f t="shared" si="6"/>
        <v>Probabilidad</v>
      </c>
      <c r="U14" s="164" t="s">
        <v>13</v>
      </c>
      <c r="V14" s="164" t="s">
        <v>8</v>
      </c>
      <c r="W14" s="165" t="str">
        <f t="shared" ref="W14" si="8">IF(AND(U14="Preventivo",V14="Automático"),"50%",IF(AND(U14="Preventivo",V14="Manual"),"40%",IF(AND(U14="Detectivo",V14="Automático"),"40%",IF(AND(U14="Detectivo",V14="Manual"),"30%",IF(AND(U14="Correctivo",V14="Automático"),"35%",IF(AND(U14="Correctivo",V14="Manual"),"25%",""))))))</f>
        <v>40%</v>
      </c>
      <c r="X14" s="164" t="s">
        <v>19</v>
      </c>
      <c r="Y14" s="164" t="s">
        <v>21</v>
      </c>
      <c r="Z14" s="164" t="s">
        <v>111</v>
      </c>
      <c r="AA14" s="158">
        <f>IFERROR(IF(AND(T13="Probabilidad",T14="Probabilidad"),(AC13-(+AC13*W14)),IF(T14="Probabilidad",(L13-(+L13*W14)),IF(T14="Impacto",AC13,""))),"")</f>
        <v>0.216</v>
      </c>
      <c r="AB14" s="150" t="str">
        <f t="shared" si="2"/>
        <v>Baja</v>
      </c>
      <c r="AC14" s="148">
        <f t="shared" ref="AC14" si="9">+AA14</f>
        <v>0.216</v>
      </c>
      <c r="AD14" s="151" t="str">
        <f t="shared" ca="1" si="4"/>
        <v>Moderado</v>
      </c>
      <c r="AE14" s="152">
        <f ca="1">IFERROR(IF(AND(T13="Impacto",T14="Impacto"),(AE13-(+AE13*W14)),IF(T14="Impacto",(P13-(+P13*W14)),IF(T14="Probabilidad",AE13,""))),"")</f>
        <v>0.6</v>
      </c>
      <c r="AF14" s="153" t="str">
        <f t="shared" ref="AF14" ca="1" si="10">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Moderado</v>
      </c>
      <c r="AG14" s="154" t="s">
        <v>30</v>
      </c>
      <c r="AH14" s="155"/>
      <c r="AI14" s="156"/>
      <c r="AJ14" s="157"/>
      <c r="AK14" s="157"/>
      <c r="AL14" s="155"/>
      <c r="AM14" s="15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x14ac:dyDescent="0.25">
      <c r="A15" s="1"/>
      <c r="B15" s="22"/>
      <c r="C15" s="22"/>
      <c r="D15" s="1"/>
      <c r="E15" s="1"/>
      <c r="G15" s="1"/>
      <c r="H15" s="1"/>
      <c r="I15" s="1"/>
    </row>
    <row r="18" spans="19:19" x14ac:dyDescent="0.25">
      <c r="S18" s="1" t="s">
        <v>305</v>
      </c>
    </row>
    <row r="19" spans="19:19" x14ac:dyDescent="0.25">
      <c r="S19" s="1" t="s">
        <v>309</v>
      </c>
    </row>
    <row r="21" spans="19:19" x14ac:dyDescent="0.25">
      <c r="S21" s="1" t="s">
        <v>312</v>
      </c>
    </row>
  </sheetData>
  <dataConsolidate/>
  <mergeCells count="80">
    <mergeCell ref="A9:A10"/>
    <mergeCell ref="D4:Q4"/>
    <mergeCell ref="I11:I12"/>
    <mergeCell ref="J11:J12"/>
    <mergeCell ref="K11:K12"/>
    <mergeCell ref="A11:A12"/>
    <mergeCell ref="B11:B12"/>
    <mergeCell ref="H11:H12"/>
    <mergeCell ref="Q11:Q12"/>
    <mergeCell ref="L11:L12"/>
    <mergeCell ref="M11:M12"/>
    <mergeCell ref="N11:N12"/>
    <mergeCell ref="O11:O12"/>
    <mergeCell ref="P11:P12"/>
    <mergeCell ref="G11:G12"/>
    <mergeCell ref="D11:D12"/>
    <mergeCell ref="P9:P10"/>
    <mergeCell ref="Q9:Q10"/>
    <mergeCell ref="M9:M10"/>
    <mergeCell ref="N9:N10"/>
    <mergeCell ref="T9:T10"/>
    <mergeCell ref="C11:C12"/>
    <mergeCell ref="A13:A14"/>
    <mergeCell ref="B13:B14"/>
    <mergeCell ref="H13:H14"/>
    <mergeCell ref="I13:I14"/>
    <mergeCell ref="C13:C14"/>
    <mergeCell ref="B9:B10"/>
    <mergeCell ref="E9:E10"/>
    <mergeCell ref="G9:G10"/>
    <mergeCell ref="D9:D10"/>
    <mergeCell ref="F9:F10"/>
    <mergeCell ref="C9:C10"/>
    <mergeCell ref="R4:T4"/>
    <mergeCell ref="A1:AM2"/>
    <mergeCell ref="A8:J8"/>
    <mergeCell ref="K8:Q8"/>
    <mergeCell ref="R8:Z8"/>
    <mergeCell ref="AA8:AG8"/>
    <mergeCell ref="AH8:AM8"/>
    <mergeCell ref="R5:T5"/>
    <mergeCell ref="A4:C4"/>
    <mergeCell ref="A5:C5"/>
    <mergeCell ref="A6:C6"/>
    <mergeCell ref="A7:C7"/>
    <mergeCell ref="D5:Q5"/>
    <mergeCell ref="D6:Q6"/>
    <mergeCell ref="D7:Q7"/>
    <mergeCell ref="U9:Z9"/>
    <mergeCell ref="AG9:AG10"/>
    <mergeCell ref="R9:R10"/>
    <mergeCell ref="AF9:AF10"/>
    <mergeCell ref="AE9:AE10"/>
    <mergeCell ref="AA9:AA10"/>
    <mergeCell ref="S9:S10"/>
    <mergeCell ref="AD9:AD10"/>
    <mergeCell ref="AB9:AB10"/>
    <mergeCell ref="AC9:AC10"/>
    <mergeCell ref="AH9:AH10"/>
    <mergeCell ref="AM9:AM10"/>
    <mergeCell ref="AL9:AL10"/>
    <mergeCell ref="AK9:AK10"/>
    <mergeCell ref="AJ9:AJ10"/>
    <mergeCell ref="AI9:AI10"/>
    <mergeCell ref="P13:P14"/>
    <mergeCell ref="Q13:Q14"/>
    <mergeCell ref="G13:G14"/>
    <mergeCell ref="D13:D14"/>
    <mergeCell ref="I9:I10"/>
    <mergeCell ref="H9:H10"/>
    <mergeCell ref="J13:J14"/>
    <mergeCell ref="K13:K14"/>
    <mergeCell ref="L13:L14"/>
    <mergeCell ref="M13:M14"/>
    <mergeCell ref="N13:N14"/>
    <mergeCell ref="O13:O14"/>
    <mergeCell ref="J9:J10"/>
    <mergeCell ref="K9:K10"/>
    <mergeCell ref="L9:L10"/>
    <mergeCell ref="O9:O10"/>
  </mergeCells>
  <conditionalFormatting sqref="K11 AB11:AB14">
    <cfRule type="cellIs" dxfId="30" priority="319" operator="equal">
      <formula>"Muy Alta"</formula>
    </cfRule>
    <cfRule type="cellIs" dxfId="29" priority="320" operator="equal">
      <formula>"Alta"</formula>
    </cfRule>
    <cfRule type="cellIs" dxfId="28" priority="321" operator="equal">
      <formula>"Media"</formula>
    </cfRule>
    <cfRule type="cellIs" dxfId="27" priority="322" operator="equal">
      <formula>"Baja"</formula>
    </cfRule>
    <cfRule type="cellIs" dxfId="26" priority="323" operator="equal">
      <formula>"Muy Baja"</formula>
    </cfRule>
  </conditionalFormatting>
  <conditionalFormatting sqref="K13">
    <cfRule type="cellIs" dxfId="25" priority="221" operator="equal">
      <formula>"Muy Alta"</formula>
    </cfRule>
    <cfRule type="cellIs" dxfId="24" priority="222" operator="equal">
      <formula>"Alta"</formula>
    </cfRule>
    <cfRule type="cellIs" dxfId="23" priority="223" operator="equal">
      <formula>"Media"</formula>
    </cfRule>
    <cfRule type="cellIs" dxfId="22" priority="224" operator="equal">
      <formula>"Baja"</formula>
    </cfRule>
    <cfRule type="cellIs" dxfId="21" priority="225" operator="equal">
      <formula>"Muy Baja"</formula>
    </cfRule>
  </conditionalFormatting>
  <conditionalFormatting sqref="N11:N14">
    <cfRule type="containsText" dxfId="20" priority="1" operator="containsText" text="❌">
      <formula>NOT(ISERROR(SEARCH("❌",N11)))</formula>
    </cfRule>
  </conditionalFormatting>
  <conditionalFormatting sqref="O11 AD11:AD14 O13">
    <cfRule type="cellIs" dxfId="19" priority="314" operator="equal">
      <formula>"Catastrófico"</formula>
    </cfRule>
    <cfRule type="cellIs" dxfId="18" priority="315" operator="equal">
      <formula>"Mayor"</formula>
    </cfRule>
    <cfRule type="cellIs" dxfId="17" priority="316" operator="equal">
      <formula>"Moderado"</formula>
    </cfRule>
    <cfRule type="cellIs" dxfId="16" priority="317" operator="equal">
      <formula>"Menor"</formula>
    </cfRule>
    <cfRule type="cellIs" dxfId="15" priority="318" operator="equal">
      <formula>"Leve"</formula>
    </cfRule>
  </conditionalFormatting>
  <conditionalFormatting sqref="Q11 AF11:AF14">
    <cfRule type="cellIs" dxfId="14" priority="310" operator="equal">
      <formula>"Extremo"</formula>
    </cfRule>
    <cfRule type="cellIs" dxfId="13" priority="311" operator="equal">
      <formula>"Alto"</formula>
    </cfRule>
    <cfRule type="cellIs" dxfId="12" priority="312" operator="equal">
      <formula>"Moderado"</formula>
    </cfRule>
    <cfRule type="cellIs" dxfId="11" priority="313" operator="equal">
      <formula>"Bajo"</formula>
    </cfRule>
  </conditionalFormatting>
  <conditionalFormatting sqref="Q13">
    <cfRule type="cellIs" dxfId="10" priority="212" operator="equal">
      <formula>"Extremo"</formula>
    </cfRule>
    <cfRule type="cellIs" dxfId="9" priority="213" operator="equal">
      <formula>"Alto"</formula>
    </cfRule>
    <cfRule type="cellIs" dxfId="8" priority="214" operator="equal">
      <formula>"Moderado"</formula>
    </cfRule>
    <cfRule type="cellIs" dxfId="7" priority="215" operator="equal">
      <formula>"Bajo"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Procesos!$D$16:$D$22</xm:f>
          </x14:formula1>
          <xm:sqref>D13 D11 B11 B13</xm:sqref>
        </x14:dataValidation>
        <x14:dataValidation type="list" allowBlank="1" showInputMessage="1" showErrorMessage="1">
          <x14:formula1>
            <xm:f>Procesos!$E$2:$E$27</xm:f>
          </x14:formula1>
          <xm:sqref>D5:Q5</xm:sqref>
        </x14:dataValidation>
        <x14:dataValidation type="list" allowBlank="1" showInputMessage="1" showErrorMessage="1">
          <x14:formula1>
            <xm:f>Procesos!$A$2:$A$22</xm:f>
          </x14:formula1>
          <xm:sqref>D4:Q4</xm:sqref>
        </x14:dataValidation>
        <x14:dataValidation type="list" allowBlank="1" showInputMessage="1" showErrorMessage="1">
          <x14:formula1>
            <xm:f>'Tabla Impacto'!$D$229:$D$237</xm:f>
          </x14:formula1>
          <xm:sqref>G11:G14</xm:sqref>
        </x14:dataValidation>
        <x14:dataValidation type="list" allowBlank="1" showInputMessage="1" showErrorMessage="1">
          <x14:formula1>
            <xm:f>'Tabla Valoración controles'!$D$4:$D$6</xm:f>
          </x14:formula1>
          <xm:sqref>U11:U14</xm:sqref>
        </x14:dataValidation>
        <x14:dataValidation type="list" allowBlank="1" showInputMessage="1" showErrorMessage="1">
          <x14:formula1>
            <xm:f>'Tabla Valoración controles'!$D$7:$D$8</xm:f>
          </x14:formula1>
          <xm:sqref>V11:V14</xm:sqref>
        </x14:dataValidation>
        <x14:dataValidation type="list" allowBlank="1" showInputMessage="1" showErrorMessage="1">
          <x14:formula1>
            <xm:f>'Tabla Valoración controles'!$D$9:$D$10</xm:f>
          </x14:formula1>
          <xm:sqref>X11:X14</xm:sqref>
        </x14:dataValidation>
        <x14:dataValidation type="list" allowBlank="1" showInputMessage="1" showErrorMessage="1">
          <x14:formula1>
            <xm:f>'Tabla Valoración controles'!$D$11:$D$12</xm:f>
          </x14:formula1>
          <xm:sqref>Y11:Y14</xm:sqref>
        </x14:dataValidation>
        <x14:dataValidation type="list" allowBlank="1" showInputMessage="1" showErrorMessage="1">
          <x14:formula1>
            <xm:f>'Tabla Valoración controles'!$D$13:$D$14</xm:f>
          </x14:formula1>
          <xm:sqref>Z11:Z14</xm:sqref>
        </x14:dataValidation>
        <x14:dataValidation type="list" allowBlank="1" showInputMessage="1" showErrorMessage="1">
          <x14:formula1>
            <xm:f>'Opciones Tratamiento'!$E$2:$E$4</xm:f>
          </x14:formula1>
          <xm:sqref>D11:D14</xm:sqref>
        </x14:dataValidation>
        <x14:dataValidation type="list" allowBlank="1" showInputMessage="1" showErrorMessage="1">
          <x14:formula1>
            <xm:f>'Opciones Tratamiento'!$B$2:$B$5</xm:f>
          </x14:formula1>
          <xm:sqref>AG11:AG14</xm:sqref>
        </x14:dataValidation>
        <x14:dataValidation type="list" allowBlank="1" showInputMessage="1" showErrorMessage="1">
          <x14:formula1>
            <xm:f>'Tabla Impacto'!$F$210:$F$221</xm:f>
          </x14:formula1>
          <xm:sqref>M11:M14</xm:sqref>
        </x14:dataValidation>
        <x14:dataValidation type="list" allowBlank="1" showInputMessage="1" showErrorMessage="1">
          <x14:formula1>
            <xm:f>'Opciones Tratamiento'!$B$9:$B$11</xm:f>
          </x14:formula1>
          <xm:sqref>AM11:AM14</xm:sqref>
        </x14:dataValidation>
        <x14:dataValidation type="list" allowBlank="1" showInputMessage="1" showErrorMessage="1">
          <x14:formula1>
            <xm:f>'Opciones Tratamiento'!$B$13:$B$19</xm:f>
          </x14:formula1>
          <xm:sqref>I11:I14</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AH11:AH14</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AI11:AI14</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AJ11:AJ14</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AK11:AK14</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AL11:AL14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topLeftCell="M1" zoomScale="73" zoomScaleNormal="73" workbookViewId="0">
      <selection activeCell="AW22" sqref="AW22"/>
    </sheetView>
  </sheetViews>
  <sheetFormatPr baseColWidth="10" defaultRowHeight="14.3" x14ac:dyDescent="0.25"/>
  <cols>
    <col min="2" max="39" width="5.625" customWidth="1"/>
    <col min="41" max="46" width="5.62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321" t="s">
        <v>143</v>
      </c>
      <c r="C2" s="321"/>
      <c r="D2" s="321"/>
      <c r="E2" s="321"/>
      <c r="F2" s="321"/>
      <c r="G2" s="321"/>
      <c r="H2" s="321"/>
      <c r="I2" s="321"/>
      <c r="J2" s="289" t="s">
        <v>2</v>
      </c>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 customHeight="1" x14ac:dyDescent="0.25">
      <c r="A3" s="81"/>
      <c r="B3" s="321"/>
      <c r="C3" s="321"/>
      <c r="D3" s="321"/>
      <c r="E3" s="321"/>
      <c r="F3" s="321"/>
      <c r="G3" s="321"/>
      <c r="H3" s="321"/>
      <c r="I3" s="321"/>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4.95" customHeight="1" x14ac:dyDescent="0.25">
      <c r="A4" s="81"/>
      <c r="B4" s="321"/>
      <c r="C4" s="321"/>
      <c r="D4" s="321"/>
      <c r="E4" s="321"/>
      <c r="F4" s="321"/>
      <c r="G4" s="321"/>
      <c r="H4" s="321"/>
      <c r="I4" s="321"/>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4.9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4.95" customHeight="1" x14ac:dyDescent="0.25">
      <c r="A6" s="81"/>
      <c r="B6" s="236" t="s">
        <v>3</v>
      </c>
      <c r="C6" s="236"/>
      <c r="D6" s="237"/>
      <c r="E6" s="274" t="s">
        <v>108</v>
      </c>
      <c r="F6" s="275"/>
      <c r="G6" s="275"/>
      <c r="H6" s="275"/>
      <c r="I6" s="276"/>
      <c r="J6" s="285" t="str">
        <f ca="1">IF(AND('Mapa final'!$K$11="Muy Alta",'Mapa final'!$O$11="Leve"),CONCATENATE("R",'Mapa final'!$A$11),"")</f>
        <v/>
      </c>
      <c r="K6" s="286"/>
      <c r="L6" s="286" t="e">
        <f>IF(AND('Mapa final'!#REF!="Muy Alta",'Mapa final'!#REF!="Leve"),CONCATENATE("R",'Mapa final'!#REF!),"")</f>
        <v>#REF!</v>
      </c>
      <c r="M6" s="286"/>
      <c r="N6" s="286" t="str">
        <f ca="1">IF(AND('Mapa final'!$K$13="Muy Alta",'Mapa final'!$O$13="Leve"),CONCATENATE("R",'Mapa final'!$A$13),"")</f>
        <v/>
      </c>
      <c r="O6" s="288"/>
      <c r="P6" s="285" t="str">
        <f ca="1">IF(AND('Mapa final'!$K$11="Muy Alta",'Mapa final'!$O$11="Menor"),CONCATENATE("R",'Mapa final'!$A$11),"")</f>
        <v/>
      </c>
      <c r="Q6" s="286"/>
      <c r="R6" s="286" t="e">
        <f>IF(AND('Mapa final'!#REF!="Muy Alta",'Mapa final'!#REF!="Menor"),CONCATENATE("R",'Mapa final'!#REF!),"")</f>
        <v>#REF!</v>
      </c>
      <c r="S6" s="286"/>
      <c r="T6" s="286" t="str">
        <f ca="1">IF(AND('Mapa final'!$K$13="Muy Alta",'Mapa final'!$O$13="Menor"),CONCATENATE("R",'Mapa final'!$A$13),"")</f>
        <v/>
      </c>
      <c r="U6" s="288"/>
      <c r="V6" s="285" t="str">
        <f ca="1">IF(AND('Mapa final'!$K$11="Muy Alta",'Mapa final'!$O$11="Moderado"),CONCATENATE("R",'Mapa final'!$A$11),"")</f>
        <v/>
      </c>
      <c r="W6" s="286"/>
      <c r="X6" s="286" t="e">
        <f>IF(AND('Mapa final'!#REF!="Muy Alta",'Mapa final'!#REF!="Moderado"),CONCATENATE("R",'Mapa final'!#REF!),"")</f>
        <v>#REF!</v>
      </c>
      <c r="Y6" s="286"/>
      <c r="Z6" s="286" t="str">
        <f ca="1">IF(AND('Mapa final'!$K$13="Muy Alta",'Mapa final'!$O$13="Moderado"),CONCATENATE("R",'Mapa final'!$A$13),"")</f>
        <v/>
      </c>
      <c r="AA6" s="288"/>
      <c r="AB6" s="285" t="str">
        <f ca="1">IF(AND('Mapa final'!$K$11="Muy Alta",'Mapa final'!$O$11="Mayor"),CONCATENATE("R",'Mapa final'!$A$11),"")</f>
        <v/>
      </c>
      <c r="AC6" s="286"/>
      <c r="AD6" s="286" t="e">
        <f>IF(AND('Mapa final'!#REF!="Muy Alta",'Mapa final'!#REF!="Mayor"),CONCATENATE("R",'Mapa final'!#REF!),"")</f>
        <v>#REF!</v>
      </c>
      <c r="AE6" s="286"/>
      <c r="AF6" s="286" t="str">
        <f ca="1">IF(AND('Mapa final'!$K$13="Muy Alta",'Mapa final'!$O$13="Mayor"),CONCATENATE("R",'Mapa final'!$A$13),"")</f>
        <v/>
      </c>
      <c r="AG6" s="288"/>
      <c r="AH6" s="300" t="str">
        <f ca="1">IF(AND('Mapa final'!$K$11="Muy Alta",'Mapa final'!$O$11="Catastrófico"),CONCATENATE("R",'Mapa final'!$A$11),"")</f>
        <v/>
      </c>
      <c r="AI6" s="301"/>
      <c r="AJ6" s="301" t="e">
        <f>IF(AND('Mapa final'!#REF!="Muy Alta",'Mapa final'!#REF!="Catastrófico"),CONCATENATE("R",'Mapa final'!#REF!),"")</f>
        <v>#REF!</v>
      </c>
      <c r="AK6" s="301"/>
      <c r="AL6" s="301" t="str">
        <f ca="1">IF(AND('Mapa final'!$K$13="Muy Alta",'Mapa final'!$O$13="Catastrófico"),CONCATENATE("R",'Mapa final'!$A$13),"")</f>
        <v/>
      </c>
      <c r="AM6" s="302"/>
      <c r="AO6" s="238" t="s">
        <v>76</v>
      </c>
      <c r="AP6" s="239"/>
      <c r="AQ6" s="239"/>
      <c r="AR6" s="239"/>
      <c r="AS6" s="239"/>
      <c r="AT6" s="240"/>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4.95" customHeight="1" x14ac:dyDescent="0.25">
      <c r="A7" s="81"/>
      <c r="B7" s="236"/>
      <c r="C7" s="236"/>
      <c r="D7" s="237"/>
      <c r="E7" s="277"/>
      <c r="F7" s="278"/>
      <c r="G7" s="278"/>
      <c r="H7" s="278"/>
      <c r="I7" s="279"/>
      <c r="J7" s="287"/>
      <c r="K7" s="283"/>
      <c r="L7" s="283"/>
      <c r="M7" s="283"/>
      <c r="N7" s="283"/>
      <c r="O7" s="284"/>
      <c r="P7" s="287"/>
      <c r="Q7" s="283"/>
      <c r="R7" s="283"/>
      <c r="S7" s="283"/>
      <c r="T7" s="283"/>
      <c r="U7" s="284"/>
      <c r="V7" s="287"/>
      <c r="W7" s="283"/>
      <c r="X7" s="283"/>
      <c r="Y7" s="283"/>
      <c r="Z7" s="283"/>
      <c r="AA7" s="284"/>
      <c r="AB7" s="287"/>
      <c r="AC7" s="283"/>
      <c r="AD7" s="283"/>
      <c r="AE7" s="283"/>
      <c r="AF7" s="283"/>
      <c r="AG7" s="284"/>
      <c r="AH7" s="294"/>
      <c r="AI7" s="295"/>
      <c r="AJ7" s="295"/>
      <c r="AK7" s="295"/>
      <c r="AL7" s="295"/>
      <c r="AM7" s="296"/>
      <c r="AN7" s="81"/>
      <c r="AO7" s="241"/>
      <c r="AP7" s="242"/>
      <c r="AQ7" s="242"/>
      <c r="AR7" s="242"/>
      <c r="AS7" s="242"/>
      <c r="AT7" s="243"/>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4.95" customHeight="1" x14ac:dyDescent="0.25">
      <c r="A8" s="81"/>
      <c r="B8" s="236"/>
      <c r="C8" s="236"/>
      <c r="D8" s="237"/>
      <c r="E8" s="277"/>
      <c r="F8" s="278"/>
      <c r="G8" s="278"/>
      <c r="H8" s="278"/>
      <c r="I8" s="279"/>
      <c r="J8" s="287" t="e">
        <f>IF(AND('Mapa final'!#REF!="Muy Alta",'Mapa final'!#REF!="Leve"),CONCATENATE("R",'Mapa final'!#REF!),"")</f>
        <v>#REF!</v>
      </c>
      <c r="K8" s="283"/>
      <c r="L8" s="283" t="e">
        <f>IF(AND('Mapa final'!#REF!="Muy Alta",'Mapa final'!#REF!="Leve"),CONCATENATE("R",'Mapa final'!#REF!),"")</f>
        <v>#REF!</v>
      </c>
      <c r="M8" s="283"/>
      <c r="N8" s="283" t="e">
        <f>IF(AND('Mapa final'!#REF!="Muy Alta",'Mapa final'!#REF!="Leve"),CONCATENATE("R",'Mapa final'!#REF!),"")</f>
        <v>#REF!</v>
      </c>
      <c r="O8" s="284"/>
      <c r="P8" s="287" t="e">
        <f>IF(AND('Mapa final'!#REF!="Muy Alta",'Mapa final'!#REF!="Menor"),CONCATENATE("R",'Mapa final'!#REF!),"")</f>
        <v>#REF!</v>
      </c>
      <c r="Q8" s="283"/>
      <c r="R8" s="283" t="e">
        <f>IF(AND('Mapa final'!#REF!="Muy Alta",'Mapa final'!#REF!="Menor"),CONCATENATE("R",'Mapa final'!#REF!),"")</f>
        <v>#REF!</v>
      </c>
      <c r="S8" s="283"/>
      <c r="T8" s="283" t="e">
        <f>IF(AND('Mapa final'!#REF!="Muy Alta",'Mapa final'!#REF!="Menor"),CONCATENATE("R",'Mapa final'!#REF!),"")</f>
        <v>#REF!</v>
      </c>
      <c r="U8" s="284"/>
      <c r="V8" s="287" t="e">
        <f>IF(AND('Mapa final'!#REF!="Muy Alta",'Mapa final'!#REF!="Moderado"),CONCATENATE("R",'Mapa final'!#REF!),"")</f>
        <v>#REF!</v>
      </c>
      <c r="W8" s="283"/>
      <c r="X8" s="283" t="e">
        <f>IF(AND('Mapa final'!#REF!="Muy Alta",'Mapa final'!#REF!="Moderado"),CONCATENATE("R",'Mapa final'!#REF!),"")</f>
        <v>#REF!</v>
      </c>
      <c r="Y8" s="283"/>
      <c r="Z8" s="283" t="e">
        <f>IF(AND('Mapa final'!#REF!="Muy Alta",'Mapa final'!#REF!="Moderado"),CONCATENATE("R",'Mapa final'!#REF!),"")</f>
        <v>#REF!</v>
      </c>
      <c r="AA8" s="284"/>
      <c r="AB8" s="287" t="e">
        <f>IF(AND('Mapa final'!#REF!="Muy Alta",'Mapa final'!#REF!="Mayor"),CONCATENATE("R",'Mapa final'!#REF!),"")</f>
        <v>#REF!</v>
      </c>
      <c r="AC8" s="283"/>
      <c r="AD8" s="283" t="e">
        <f>IF(AND('Mapa final'!#REF!="Muy Alta",'Mapa final'!#REF!="Mayor"),CONCATENATE("R",'Mapa final'!#REF!),"")</f>
        <v>#REF!</v>
      </c>
      <c r="AE8" s="283"/>
      <c r="AF8" s="283" t="e">
        <f>IF(AND('Mapa final'!#REF!="Muy Alta",'Mapa final'!#REF!="Mayor"),CONCATENATE("R",'Mapa final'!#REF!),"")</f>
        <v>#REF!</v>
      </c>
      <c r="AG8" s="284"/>
      <c r="AH8" s="294" t="e">
        <f>IF(AND('Mapa final'!#REF!="Muy Alta",'Mapa final'!#REF!="Catastrófico"),CONCATENATE("R",'Mapa final'!#REF!),"")</f>
        <v>#REF!</v>
      </c>
      <c r="AI8" s="295"/>
      <c r="AJ8" s="295" t="e">
        <f>IF(AND('Mapa final'!#REF!="Muy Alta",'Mapa final'!#REF!="Catastrófico"),CONCATENATE("R",'Mapa final'!#REF!),"")</f>
        <v>#REF!</v>
      </c>
      <c r="AK8" s="295"/>
      <c r="AL8" s="295" t="e">
        <f>IF(AND('Mapa final'!#REF!="Muy Alta",'Mapa final'!#REF!="Catastrófico"),CONCATENATE("R",'Mapa final'!#REF!),"")</f>
        <v>#REF!</v>
      </c>
      <c r="AM8" s="296"/>
      <c r="AN8" s="81"/>
      <c r="AO8" s="241"/>
      <c r="AP8" s="242"/>
      <c r="AQ8" s="242"/>
      <c r="AR8" s="242"/>
      <c r="AS8" s="242"/>
      <c r="AT8" s="243"/>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4.95" customHeight="1" x14ac:dyDescent="0.25">
      <c r="A9" s="81"/>
      <c r="B9" s="236"/>
      <c r="C9" s="236"/>
      <c r="D9" s="237"/>
      <c r="E9" s="277"/>
      <c r="F9" s="278"/>
      <c r="G9" s="278"/>
      <c r="H9" s="278"/>
      <c r="I9" s="279"/>
      <c r="J9" s="287"/>
      <c r="K9" s="283"/>
      <c r="L9" s="283"/>
      <c r="M9" s="283"/>
      <c r="N9" s="283"/>
      <c r="O9" s="284"/>
      <c r="P9" s="287"/>
      <c r="Q9" s="283"/>
      <c r="R9" s="283"/>
      <c r="S9" s="283"/>
      <c r="T9" s="283"/>
      <c r="U9" s="284"/>
      <c r="V9" s="287"/>
      <c r="W9" s="283"/>
      <c r="X9" s="283"/>
      <c r="Y9" s="283"/>
      <c r="Z9" s="283"/>
      <c r="AA9" s="284"/>
      <c r="AB9" s="287"/>
      <c r="AC9" s="283"/>
      <c r="AD9" s="283"/>
      <c r="AE9" s="283"/>
      <c r="AF9" s="283"/>
      <c r="AG9" s="284"/>
      <c r="AH9" s="294"/>
      <c r="AI9" s="295"/>
      <c r="AJ9" s="295"/>
      <c r="AK9" s="295"/>
      <c r="AL9" s="295"/>
      <c r="AM9" s="296"/>
      <c r="AN9" s="81"/>
      <c r="AO9" s="241"/>
      <c r="AP9" s="242"/>
      <c r="AQ9" s="242"/>
      <c r="AR9" s="242"/>
      <c r="AS9" s="242"/>
      <c r="AT9" s="243"/>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4.95" customHeight="1" x14ac:dyDescent="0.25">
      <c r="A10" s="81"/>
      <c r="B10" s="236"/>
      <c r="C10" s="236"/>
      <c r="D10" s="237"/>
      <c r="E10" s="277"/>
      <c r="F10" s="278"/>
      <c r="G10" s="278"/>
      <c r="H10" s="278"/>
      <c r="I10" s="279"/>
      <c r="J10" s="287" t="e">
        <f>IF(AND('Mapa final'!#REF!="Muy Alta",'Mapa final'!#REF!="Leve"),CONCATENATE("R",'Mapa final'!#REF!),"")</f>
        <v>#REF!</v>
      </c>
      <c r="K10" s="283"/>
      <c r="L10" s="283" t="e">
        <f>IF(AND('Mapa final'!#REF!="Muy Alta",'Mapa final'!#REF!="Leve"),CONCATENATE("R",'Mapa final'!#REF!),"")</f>
        <v>#REF!</v>
      </c>
      <c r="M10" s="283"/>
      <c r="N10" s="283" t="e">
        <f>IF(AND('Mapa final'!#REF!="Muy Alta",'Mapa final'!#REF!="Leve"),CONCATENATE("R",'Mapa final'!#REF!),"")</f>
        <v>#REF!</v>
      </c>
      <c r="O10" s="284"/>
      <c r="P10" s="287" t="e">
        <f>IF(AND('Mapa final'!#REF!="Muy Alta",'Mapa final'!#REF!="Menor"),CONCATENATE("R",'Mapa final'!#REF!),"")</f>
        <v>#REF!</v>
      </c>
      <c r="Q10" s="283"/>
      <c r="R10" s="283" t="e">
        <f>IF(AND('Mapa final'!#REF!="Muy Alta",'Mapa final'!#REF!="Menor"),CONCATENATE("R",'Mapa final'!#REF!),"")</f>
        <v>#REF!</v>
      </c>
      <c r="S10" s="283"/>
      <c r="T10" s="283" t="e">
        <f>IF(AND('Mapa final'!#REF!="Muy Alta",'Mapa final'!#REF!="Menor"),CONCATENATE("R",'Mapa final'!#REF!),"")</f>
        <v>#REF!</v>
      </c>
      <c r="U10" s="284"/>
      <c r="V10" s="287" t="e">
        <f>IF(AND('Mapa final'!#REF!="Muy Alta",'Mapa final'!#REF!="Moderado"),CONCATENATE("R",'Mapa final'!#REF!),"")</f>
        <v>#REF!</v>
      </c>
      <c r="W10" s="283"/>
      <c r="X10" s="283" t="e">
        <f>IF(AND('Mapa final'!#REF!="Muy Alta",'Mapa final'!#REF!="Moderado"),CONCATENATE("R",'Mapa final'!#REF!),"")</f>
        <v>#REF!</v>
      </c>
      <c r="Y10" s="283"/>
      <c r="Z10" s="283" t="e">
        <f>IF(AND('Mapa final'!#REF!="Muy Alta",'Mapa final'!#REF!="Moderado"),CONCATENATE("R",'Mapa final'!#REF!),"")</f>
        <v>#REF!</v>
      </c>
      <c r="AA10" s="284"/>
      <c r="AB10" s="287" t="e">
        <f>IF(AND('Mapa final'!#REF!="Muy Alta",'Mapa final'!#REF!="Mayor"),CONCATENATE("R",'Mapa final'!#REF!),"")</f>
        <v>#REF!</v>
      </c>
      <c r="AC10" s="283"/>
      <c r="AD10" s="283" t="e">
        <f>IF(AND('Mapa final'!#REF!="Muy Alta",'Mapa final'!#REF!="Mayor"),CONCATENATE("R",'Mapa final'!#REF!),"")</f>
        <v>#REF!</v>
      </c>
      <c r="AE10" s="283"/>
      <c r="AF10" s="283" t="e">
        <f>IF(AND('Mapa final'!#REF!="Muy Alta",'Mapa final'!#REF!="Mayor"),CONCATENATE("R",'Mapa final'!#REF!),"")</f>
        <v>#REF!</v>
      </c>
      <c r="AG10" s="284"/>
      <c r="AH10" s="294" t="e">
        <f>IF(AND('Mapa final'!#REF!="Muy Alta",'Mapa final'!#REF!="Catastrófico"),CONCATENATE("R",'Mapa final'!#REF!),"")</f>
        <v>#REF!</v>
      </c>
      <c r="AI10" s="295"/>
      <c r="AJ10" s="295" t="e">
        <f>IF(AND('Mapa final'!#REF!="Muy Alta",'Mapa final'!#REF!="Catastrófico"),CONCATENATE("R",'Mapa final'!#REF!),"")</f>
        <v>#REF!</v>
      </c>
      <c r="AK10" s="295"/>
      <c r="AL10" s="295" t="e">
        <f>IF(AND('Mapa final'!#REF!="Muy Alta",'Mapa final'!#REF!="Catastrófico"),CONCATENATE("R",'Mapa final'!#REF!),"")</f>
        <v>#REF!</v>
      </c>
      <c r="AM10" s="296"/>
      <c r="AN10" s="81"/>
      <c r="AO10" s="241"/>
      <c r="AP10" s="242"/>
      <c r="AQ10" s="242"/>
      <c r="AR10" s="242"/>
      <c r="AS10" s="242"/>
      <c r="AT10" s="243"/>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4.95" customHeight="1" x14ac:dyDescent="0.25">
      <c r="A11" s="81"/>
      <c r="B11" s="236"/>
      <c r="C11" s="236"/>
      <c r="D11" s="237"/>
      <c r="E11" s="277"/>
      <c r="F11" s="278"/>
      <c r="G11" s="278"/>
      <c r="H11" s="278"/>
      <c r="I11" s="279"/>
      <c r="J11" s="287"/>
      <c r="K11" s="283"/>
      <c r="L11" s="283"/>
      <c r="M11" s="283"/>
      <c r="N11" s="283"/>
      <c r="O11" s="284"/>
      <c r="P11" s="287"/>
      <c r="Q11" s="283"/>
      <c r="R11" s="283"/>
      <c r="S11" s="283"/>
      <c r="T11" s="283"/>
      <c r="U11" s="284"/>
      <c r="V11" s="287"/>
      <c r="W11" s="283"/>
      <c r="X11" s="283"/>
      <c r="Y11" s="283"/>
      <c r="Z11" s="283"/>
      <c r="AA11" s="284"/>
      <c r="AB11" s="287"/>
      <c r="AC11" s="283"/>
      <c r="AD11" s="283"/>
      <c r="AE11" s="283"/>
      <c r="AF11" s="283"/>
      <c r="AG11" s="284"/>
      <c r="AH11" s="294"/>
      <c r="AI11" s="295"/>
      <c r="AJ11" s="295"/>
      <c r="AK11" s="295"/>
      <c r="AL11" s="295"/>
      <c r="AM11" s="296"/>
      <c r="AN11" s="81"/>
      <c r="AO11" s="241"/>
      <c r="AP11" s="242"/>
      <c r="AQ11" s="242"/>
      <c r="AR11" s="242"/>
      <c r="AS11" s="242"/>
      <c r="AT11" s="243"/>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4.95" customHeight="1" x14ac:dyDescent="0.25">
      <c r="A12" s="81"/>
      <c r="B12" s="236"/>
      <c r="C12" s="236"/>
      <c r="D12" s="237"/>
      <c r="E12" s="277"/>
      <c r="F12" s="278"/>
      <c r="G12" s="278"/>
      <c r="H12" s="278"/>
      <c r="I12" s="279"/>
      <c r="J12" s="287" t="e">
        <f>IF(AND('Mapa final'!#REF!="Muy Alta",'Mapa final'!#REF!="Leve"),CONCATENATE("R",'Mapa final'!#REF!),"")</f>
        <v>#REF!</v>
      </c>
      <c r="K12" s="283"/>
      <c r="L12" s="283" t="e">
        <f>IF(AND('Mapa final'!#REF!="Muy Alta",'Mapa final'!#REF!="Leve"),CONCATENATE("R",'Mapa final'!#REF!),"")</f>
        <v>#REF!</v>
      </c>
      <c r="M12" s="283"/>
      <c r="N12" s="283" t="str">
        <f>IF(AND('Mapa final'!$K$19="Muy Alta",'Mapa final'!$O$19="Leve"),CONCATENATE("R",'Mapa final'!$A$19),"")</f>
        <v/>
      </c>
      <c r="O12" s="284"/>
      <c r="P12" s="287" t="e">
        <f>IF(AND('Mapa final'!#REF!="Muy Alta",'Mapa final'!#REF!="Menor"),CONCATENATE("R",'Mapa final'!#REF!),"")</f>
        <v>#REF!</v>
      </c>
      <c r="Q12" s="283"/>
      <c r="R12" s="283" t="e">
        <f>IF(AND('Mapa final'!#REF!="Muy Alta",'Mapa final'!#REF!="Menor"),CONCATENATE("R",'Mapa final'!#REF!),"")</f>
        <v>#REF!</v>
      </c>
      <c r="S12" s="283"/>
      <c r="T12" s="283" t="str">
        <f>IF(AND('Mapa final'!$K$19="Muy Alta",'Mapa final'!$O$19="Menor"),CONCATENATE("R",'Mapa final'!$A$19),"")</f>
        <v/>
      </c>
      <c r="U12" s="284"/>
      <c r="V12" s="287" t="e">
        <f>IF(AND('Mapa final'!#REF!="Muy Alta",'Mapa final'!#REF!="Moderado"),CONCATENATE("R",'Mapa final'!#REF!),"")</f>
        <v>#REF!</v>
      </c>
      <c r="W12" s="283"/>
      <c r="X12" s="283" t="e">
        <f>IF(AND('Mapa final'!#REF!="Muy Alta",'Mapa final'!#REF!="Moderado"),CONCATENATE("R",'Mapa final'!#REF!),"")</f>
        <v>#REF!</v>
      </c>
      <c r="Y12" s="283"/>
      <c r="Z12" s="283" t="str">
        <f>IF(AND('Mapa final'!$K$19="Muy Alta",'Mapa final'!$O$19="Moderado"),CONCATENATE("R",'Mapa final'!$A$19),"")</f>
        <v/>
      </c>
      <c r="AA12" s="284"/>
      <c r="AB12" s="287" t="e">
        <f>IF(AND('Mapa final'!#REF!="Muy Alta",'Mapa final'!#REF!="Mayor"),CONCATENATE("R",'Mapa final'!#REF!),"")</f>
        <v>#REF!</v>
      </c>
      <c r="AC12" s="283"/>
      <c r="AD12" s="283" t="e">
        <f>IF(AND('Mapa final'!#REF!="Muy Alta",'Mapa final'!#REF!="Mayor"),CONCATENATE("R",'Mapa final'!#REF!),"")</f>
        <v>#REF!</v>
      </c>
      <c r="AE12" s="283"/>
      <c r="AF12" s="283" t="str">
        <f>IF(AND('Mapa final'!$K$19="Muy Alta",'Mapa final'!$O$19="Mayor"),CONCATENATE("R",'Mapa final'!$A$19),"")</f>
        <v/>
      </c>
      <c r="AG12" s="284"/>
      <c r="AH12" s="294" t="e">
        <f>IF(AND('Mapa final'!#REF!="Muy Alta",'Mapa final'!#REF!="Catastrófico"),CONCATENATE("R",'Mapa final'!#REF!),"")</f>
        <v>#REF!</v>
      </c>
      <c r="AI12" s="295"/>
      <c r="AJ12" s="295" t="e">
        <f>IF(AND('Mapa final'!#REF!="Muy Alta",'Mapa final'!#REF!="Catastrófico"),CONCATENATE("R",'Mapa final'!#REF!),"")</f>
        <v>#REF!</v>
      </c>
      <c r="AK12" s="295"/>
      <c r="AL12" s="295" t="str">
        <f>IF(AND('Mapa final'!$K$19="Muy Alta",'Mapa final'!$O$19="Catastrófico"),CONCATENATE("R",'Mapa final'!$A$19),"")</f>
        <v/>
      </c>
      <c r="AM12" s="296"/>
      <c r="AN12" s="81"/>
      <c r="AO12" s="241"/>
      <c r="AP12" s="242"/>
      <c r="AQ12" s="242"/>
      <c r="AR12" s="242"/>
      <c r="AS12" s="242"/>
      <c r="AT12" s="243"/>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8" customHeight="1" thickBot="1" x14ac:dyDescent="0.3">
      <c r="A13" s="81"/>
      <c r="B13" s="236"/>
      <c r="C13" s="236"/>
      <c r="D13" s="237"/>
      <c r="E13" s="280"/>
      <c r="F13" s="281"/>
      <c r="G13" s="281"/>
      <c r="H13" s="281"/>
      <c r="I13" s="282"/>
      <c r="J13" s="287"/>
      <c r="K13" s="283"/>
      <c r="L13" s="283"/>
      <c r="M13" s="283"/>
      <c r="N13" s="283"/>
      <c r="O13" s="284"/>
      <c r="P13" s="287"/>
      <c r="Q13" s="283"/>
      <c r="R13" s="283"/>
      <c r="S13" s="283"/>
      <c r="T13" s="283"/>
      <c r="U13" s="284"/>
      <c r="V13" s="287"/>
      <c r="W13" s="283"/>
      <c r="X13" s="283"/>
      <c r="Y13" s="283"/>
      <c r="Z13" s="283"/>
      <c r="AA13" s="284"/>
      <c r="AB13" s="287"/>
      <c r="AC13" s="283"/>
      <c r="AD13" s="283"/>
      <c r="AE13" s="283"/>
      <c r="AF13" s="283"/>
      <c r="AG13" s="284"/>
      <c r="AH13" s="297"/>
      <c r="AI13" s="298"/>
      <c r="AJ13" s="298"/>
      <c r="AK13" s="298"/>
      <c r="AL13" s="298"/>
      <c r="AM13" s="299"/>
      <c r="AN13" s="81"/>
      <c r="AO13" s="244"/>
      <c r="AP13" s="245"/>
      <c r="AQ13" s="245"/>
      <c r="AR13" s="245"/>
      <c r="AS13" s="245"/>
      <c r="AT13" s="246"/>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4.95" customHeight="1" x14ac:dyDescent="0.25">
      <c r="A14" s="81"/>
      <c r="B14" s="236"/>
      <c r="C14" s="236"/>
      <c r="D14" s="237"/>
      <c r="E14" s="274" t="s">
        <v>107</v>
      </c>
      <c r="F14" s="275"/>
      <c r="G14" s="275"/>
      <c r="H14" s="275"/>
      <c r="I14" s="275"/>
      <c r="J14" s="309" t="str">
        <f ca="1">IF(AND('Mapa final'!$K$11="Alta",'Mapa final'!$O$11="Leve"),CONCATENATE("R",'Mapa final'!$A$11),"")</f>
        <v/>
      </c>
      <c r="K14" s="310"/>
      <c r="L14" s="310" t="e">
        <f>IF(AND('Mapa final'!#REF!="Alta",'Mapa final'!#REF!="Leve"),CONCATENATE("R",'Mapa final'!#REF!),"")</f>
        <v>#REF!</v>
      </c>
      <c r="M14" s="310"/>
      <c r="N14" s="310" t="str">
        <f ca="1">IF(AND('Mapa final'!$K$13="Alta",'Mapa final'!$O$13="Leve"),CONCATENATE("R",'Mapa final'!$A$13),"")</f>
        <v/>
      </c>
      <c r="O14" s="311"/>
      <c r="P14" s="309" t="str">
        <f ca="1">IF(AND('Mapa final'!$K$11="Alta",'Mapa final'!$O$11="Menor"),CONCATENATE("R",'Mapa final'!$A$11),"")</f>
        <v/>
      </c>
      <c r="Q14" s="310"/>
      <c r="R14" s="310" t="e">
        <f>IF(AND('Mapa final'!#REF!="Alta",'Mapa final'!#REF!="Menor"),CONCATENATE("R",'Mapa final'!#REF!),"")</f>
        <v>#REF!</v>
      </c>
      <c r="S14" s="310"/>
      <c r="T14" s="310" t="str">
        <f ca="1">IF(AND('Mapa final'!$K$13="Alta",'Mapa final'!$O$13="Menor"),CONCATENATE("R",'Mapa final'!$A$13),"")</f>
        <v/>
      </c>
      <c r="U14" s="311"/>
      <c r="V14" s="285" t="str">
        <f ca="1">IF(AND('Mapa final'!$K$11="Alta",'Mapa final'!$O$11="Moderado"),CONCATENATE("R",'Mapa final'!$A$11),"")</f>
        <v/>
      </c>
      <c r="W14" s="286"/>
      <c r="X14" s="286" t="e">
        <f>IF(AND('Mapa final'!#REF!="Alta",'Mapa final'!#REF!="Moderado"),CONCATENATE("R",'Mapa final'!#REF!),"")</f>
        <v>#REF!</v>
      </c>
      <c r="Y14" s="286"/>
      <c r="Z14" s="286" t="str">
        <f ca="1">IF(AND('Mapa final'!$K$13="Alta",'Mapa final'!$O$13="Moderado"),CONCATENATE("R",'Mapa final'!$A$13),"")</f>
        <v/>
      </c>
      <c r="AA14" s="288"/>
      <c r="AB14" s="285" t="str">
        <f ca="1">IF(AND('Mapa final'!$K$11="Alta",'Mapa final'!$O$11="Mayor"),CONCATENATE("R",'Mapa final'!$A$11),"")</f>
        <v/>
      </c>
      <c r="AC14" s="286"/>
      <c r="AD14" s="286" t="e">
        <f>IF(AND('Mapa final'!#REF!="Alta",'Mapa final'!#REF!="Mayor"),CONCATENATE("R",'Mapa final'!#REF!),"")</f>
        <v>#REF!</v>
      </c>
      <c r="AE14" s="286"/>
      <c r="AF14" s="286" t="str">
        <f ca="1">IF(AND('Mapa final'!$K$13="Alta",'Mapa final'!$O$13="Mayor"),CONCATENATE("R",'Mapa final'!$A$13),"")</f>
        <v/>
      </c>
      <c r="AG14" s="288"/>
      <c r="AH14" s="300" t="str">
        <f ca="1">IF(AND('Mapa final'!$K$11="Alta",'Mapa final'!$O$11="Catastrófico"),CONCATENATE("R",'Mapa final'!$A$11),"")</f>
        <v/>
      </c>
      <c r="AI14" s="301"/>
      <c r="AJ14" s="301" t="e">
        <f>IF(AND('Mapa final'!#REF!="Alta",'Mapa final'!#REF!="Catastrófico"),CONCATENATE("R",'Mapa final'!#REF!),"")</f>
        <v>#REF!</v>
      </c>
      <c r="AK14" s="301"/>
      <c r="AL14" s="301" t="str">
        <f ca="1">IF(AND('Mapa final'!$K$13="Alta",'Mapa final'!$O$13="Catastrófico"),CONCATENATE("R",'Mapa final'!$A$13),"")</f>
        <v/>
      </c>
      <c r="AM14" s="302"/>
      <c r="AN14" s="81"/>
      <c r="AO14" s="247" t="s">
        <v>77</v>
      </c>
      <c r="AP14" s="248"/>
      <c r="AQ14" s="248"/>
      <c r="AR14" s="248"/>
      <c r="AS14" s="248"/>
      <c r="AT14" s="249"/>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4.95" customHeight="1" x14ac:dyDescent="0.25">
      <c r="A15" s="81"/>
      <c r="B15" s="236"/>
      <c r="C15" s="236"/>
      <c r="D15" s="237"/>
      <c r="E15" s="277"/>
      <c r="F15" s="278"/>
      <c r="G15" s="278"/>
      <c r="H15" s="278"/>
      <c r="I15" s="278"/>
      <c r="J15" s="303"/>
      <c r="K15" s="304"/>
      <c r="L15" s="304"/>
      <c r="M15" s="304"/>
      <c r="N15" s="304"/>
      <c r="O15" s="305"/>
      <c r="P15" s="303"/>
      <c r="Q15" s="304"/>
      <c r="R15" s="304"/>
      <c r="S15" s="304"/>
      <c r="T15" s="304"/>
      <c r="U15" s="305"/>
      <c r="V15" s="287"/>
      <c r="W15" s="283"/>
      <c r="X15" s="283"/>
      <c r="Y15" s="283"/>
      <c r="Z15" s="283"/>
      <c r="AA15" s="284"/>
      <c r="AB15" s="287"/>
      <c r="AC15" s="283"/>
      <c r="AD15" s="283"/>
      <c r="AE15" s="283"/>
      <c r="AF15" s="283"/>
      <c r="AG15" s="284"/>
      <c r="AH15" s="294"/>
      <c r="AI15" s="295"/>
      <c r="AJ15" s="295"/>
      <c r="AK15" s="295"/>
      <c r="AL15" s="295"/>
      <c r="AM15" s="296"/>
      <c r="AN15" s="81"/>
      <c r="AO15" s="250"/>
      <c r="AP15" s="251"/>
      <c r="AQ15" s="251"/>
      <c r="AR15" s="251"/>
      <c r="AS15" s="251"/>
      <c r="AT15" s="252"/>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4.95" customHeight="1" x14ac:dyDescent="0.25">
      <c r="A16" s="81"/>
      <c r="B16" s="236"/>
      <c r="C16" s="236"/>
      <c r="D16" s="237"/>
      <c r="E16" s="277"/>
      <c r="F16" s="278"/>
      <c r="G16" s="278"/>
      <c r="H16" s="278"/>
      <c r="I16" s="278"/>
      <c r="J16" s="303" t="e">
        <f>IF(AND('Mapa final'!#REF!="Alta",'Mapa final'!#REF!="Leve"),CONCATENATE("R",'Mapa final'!#REF!),"")</f>
        <v>#REF!</v>
      </c>
      <c r="K16" s="304"/>
      <c r="L16" s="304" t="e">
        <f>IF(AND('Mapa final'!#REF!="Alta",'Mapa final'!#REF!="Leve"),CONCATENATE("R",'Mapa final'!#REF!),"")</f>
        <v>#REF!</v>
      </c>
      <c r="M16" s="304"/>
      <c r="N16" s="304" t="e">
        <f>IF(AND('Mapa final'!#REF!="Alta",'Mapa final'!#REF!="Leve"),CONCATENATE("R",'Mapa final'!#REF!),"")</f>
        <v>#REF!</v>
      </c>
      <c r="O16" s="305"/>
      <c r="P16" s="303" t="e">
        <f>IF(AND('Mapa final'!#REF!="Alta",'Mapa final'!#REF!="Menor"),CONCATENATE("R",'Mapa final'!#REF!),"")</f>
        <v>#REF!</v>
      </c>
      <c r="Q16" s="304"/>
      <c r="R16" s="304" t="e">
        <f>IF(AND('Mapa final'!#REF!="Alta",'Mapa final'!#REF!="Menor"),CONCATENATE("R",'Mapa final'!#REF!),"")</f>
        <v>#REF!</v>
      </c>
      <c r="S16" s="304"/>
      <c r="T16" s="304" t="e">
        <f>IF(AND('Mapa final'!#REF!="Alta",'Mapa final'!#REF!="Menor"),CONCATENATE("R",'Mapa final'!#REF!),"")</f>
        <v>#REF!</v>
      </c>
      <c r="U16" s="305"/>
      <c r="V16" s="287" t="e">
        <f>IF(AND('Mapa final'!#REF!="Alta",'Mapa final'!#REF!="Moderado"),CONCATENATE("R",'Mapa final'!#REF!),"")</f>
        <v>#REF!</v>
      </c>
      <c r="W16" s="283"/>
      <c r="X16" s="283" t="e">
        <f>IF(AND('Mapa final'!#REF!="Alta",'Mapa final'!#REF!="Moderado"),CONCATENATE("R",'Mapa final'!#REF!),"")</f>
        <v>#REF!</v>
      </c>
      <c r="Y16" s="283"/>
      <c r="Z16" s="283" t="e">
        <f>IF(AND('Mapa final'!#REF!="Alta",'Mapa final'!#REF!="Moderado"),CONCATENATE("R",'Mapa final'!#REF!),"")</f>
        <v>#REF!</v>
      </c>
      <c r="AA16" s="284"/>
      <c r="AB16" s="287" t="e">
        <f>IF(AND('Mapa final'!#REF!="Alta",'Mapa final'!#REF!="Mayor"),CONCATENATE("R",'Mapa final'!#REF!),"")</f>
        <v>#REF!</v>
      </c>
      <c r="AC16" s="283"/>
      <c r="AD16" s="283" t="e">
        <f>IF(AND('Mapa final'!#REF!="Alta",'Mapa final'!#REF!="Mayor"),CONCATENATE("R",'Mapa final'!#REF!),"")</f>
        <v>#REF!</v>
      </c>
      <c r="AE16" s="283"/>
      <c r="AF16" s="283" t="e">
        <f>IF(AND('Mapa final'!#REF!="Alta",'Mapa final'!#REF!="Mayor"),CONCATENATE("R",'Mapa final'!#REF!),"")</f>
        <v>#REF!</v>
      </c>
      <c r="AG16" s="284"/>
      <c r="AH16" s="294" t="e">
        <f>IF(AND('Mapa final'!#REF!="Alta",'Mapa final'!#REF!="Catastrófico"),CONCATENATE("R",'Mapa final'!#REF!),"")</f>
        <v>#REF!</v>
      </c>
      <c r="AI16" s="295"/>
      <c r="AJ16" s="295" t="e">
        <f>IF(AND('Mapa final'!#REF!="Alta",'Mapa final'!#REF!="Catastrófico"),CONCATENATE("R",'Mapa final'!#REF!),"")</f>
        <v>#REF!</v>
      </c>
      <c r="AK16" s="295"/>
      <c r="AL16" s="295" t="e">
        <f>IF(AND('Mapa final'!#REF!="Alta",'Mapa final'!#REF!="Catastrófico"),CONCATENATE("R",'Mapa final'!#REF!),"")</f>
        <v>#REF!</v>
      </c>
      <c r="AM16" s="296"/>
      <c r="AN16" s="81"/>
      <c r="AO16" s="250"/>
      <c r="AP16" s="251"/>
      <c r="AQ16" s="251"/>
      <c r="AR16" s="251"/>
      <c r="AS16" s="251"/>
      <c r="AT16" s="252"/>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4.95" customHeight="1" x14ac:dyDescent="0.25">
      <c r="A17" s="81"/>
      <c r="B17" s="236"/>
      <c r="C17" s="236"/>
      <c r="D17" s="237"/>
      <c r="E17" s="277"/>
      <c r="F17" s="278"/>
      <c r="G17" s="278"/>
      <c r="H17" s="278"/>
      <c r="I17" s="278"/>
      <c r="J17" s="303"/>
      <c r="K17" s="304"/>
      <c r="L17" s="304"/>
      <c r="M17" s="304"/>
      <c r="N17" s="304"/>
      <c r="O17" s="305"/>
      <c r="P17" s="303"/>
      <c r="Q17" s="304"/>
      <c r="R17" s="304"/>
      <c r="S17" s="304"/>
      <c r="T17" s="304"/>
      <c r="U17" s="305"/>
      <c r="V17" s="287"/>
      <c r="W17" s="283"/>
      <c r="X17" s="283"/>
      <c r="Y17" s="283"/>
      <c r="Z17" s="283"/>
      <c r="AA17" s="284"/>
      <c r="AB17" s="287"/>
      <c r="AC17" s="283"/>
      <c r="AD17" s="283"/>
      <c r="AE17" s="283"/>
      <c r="AF17" s="283"/>
      <c r="AG17" s="284"/>
      <c r="AH17" s="294"/>
      <c r="AI17" s="295"/>
      <c r="AJ17" s="295"/>
      <c r="AK17" s="295"/>
      <c r="AL17" s="295"/>
      <c r="AM17" s="296"/>
      <c r="AN17" s="81"/>
      <c r="AO17" s="250"/>
      <c r="AP17" s="251"/>
      <c r="AQ17" s="251"/>
      <c r="AR17" s="251"/>
      <c r="AS17" s="251"/>
      <c r="AT17" s="252"/>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4.95" customHeight="1" x14ac:dyDescent="0.25">
      <c r="A18" s="81"/>
      <c r="B18" s="236"/>
      <c r="C18" s="236"/>
      <c r="D18" s="237"/>
      <c r="E18" s="277"/>
      <c r="F18" s="278"/>
      <c r="G18" s="278"/>
      <c r="H18" s="278"/>
      <c r="I18" s="278"/>
      <c r="J18" s="303" t="e">
        <f>IF(AND('Mapa final'!#REF!="Alta",'Mapa final'!#REF!="Leve"),CONCATENATE("R",'Mapa final'!#REF!),"")</f>
        <v>#REF!</v>
      </c>
      <c r="K18" s="304"/>
      <c r="L18" s="304" t="e">
        <f>IF(AND('Mapa final'!#REF!="Alta",'Mapa final'!#REF!="Leve"),CONCATENATE("R",'Mapa final'!#REF!),"")</f>
        <v>#REF!</v>
      </c>
      <c r="M18" s="304"/>
      <c r="N18" s="304" t="e">
        <f>IF(AND('Mapa final'!#REF!="Alta",'Mapa final'!#REF!="Leve"),CONCATENATE("R",'Mapa final'!#REF!),"")</f>
        <v>#REF!</v>
      </c>
      <c r="O18" s="305"/>
      <c r="P18" s="303" t="e">
        <f>IF(AND('Mapa final'!#REF!="Alta",'Mapa final'!#REF!="Menor"),CONCATENATE("R",'Mapa final'!#REF!),"")</f>
        <v>#REF!</v>
      </c>
      <c r="Q18" s="304"/>
      <c r="R18" s="304" t="e">
        <f>IF(AND('Mapa final'!#REF!="Alta",'Mapa final'!#REF!="Menor"),CONCATENATE("R",'Mapa final'!#REF!),"")</f>
        <v>#REF!</v>
      </c>
      <c r="S18" s="304"/>
      <c r="T18" s="304" t="e">
        <f>IF(AND('Mapa final'!#REF!="Alta",'Mapa final'!#REF!="Menor"),CONCATENATE("R",'Mapa final'!#REF!),"")</f>
        <v>#REF!</v>
      </c>
      <c r="U18" s="305"/>
      <c r="V18" s="287" t="e">
        <f>IF(AND('Mapa final'!#REF!="Alta",'Mapa final'!#REF!="Moderado"),CONCATENATE("R",'Mapa final'!#REF!),"")</f>
        <v>#REF!</v>
      </c>
      <c r="W18" s="283"/>
      <c r="X18" s="283" t="e">
        <f>IF(AND('Mapa final'!#REF!="Alta",'Mapa final'!#REF!="Moderado"),CONCATENATE("R",'Mapa final'!#REF!),"")</f>
        <v>#REF!</v>
      </c>
      <c r="Y18" s="283"/>
      <c r="Z18" s="283" t="e">
        <f>IF(AND('Mapa final'!#REF!="Alta",'Mapa final'!#REF!="Moderado"),CONCATENATE("R",'Mapa final'!#REF!),"")</f>
        <v>#REF!</v>
      </c>
      <c r="AA18" s="284"/>
      <c r="AB18" s="287" t="e">
        <f>IF(AND('Mapa final'!#REF!="Alta",'Mapa final'!#REF!="Mayor"),CONCATENATE("R",'Mapa final'!#REF!),"")</f>
        <v>#REF!</v>
      </c>
      <c r="AC18" s="283"/>
      <c r="AD18" s="283" t="e">
        <f>IF(AND('Mapa final'!#REF!="Alta",'Mapa final'!#REF!="Mayor"),CONCATENATE("R",'Mapa final'!#REF!),"")</f>
        <v>#REF!</v>
      </c>
      <c r="AE18" s="283"/>
      <c r="AF18" s="283" t="e">
        <f>IF(AND('Mapa final'!#REF!="Alta",'Mapa final'!#REF!="Mayor"),CONCATENATE("R",'Mapa final'!#REF!),"")</f>
        <v>#REF!</v>
      </c>
      <c r="AG18" s="284"/>
      <c r="AH18" s="294" t="e">
        <f>IF(AND('Mapa final'!#REF!="Alta",'Mapa final'!#REF!="Catastrófico"),CONCATENATE("R",'Mapa final'!#REF!),"")</f>
        <v>#REF!</v>
      </c>
      <c r="AI18" s="295"/>
      <c r="AJ18" s="295" t="e">
        <f>IF(AND('Mapa final'!#REF!="Alta",'Mapa final'!#REF!="Catastrófico"),CONCATENATE("R",'Mapa final'!#REF!),"")</f>
        <v>#REF!</v>
      </c>
      <c r="AK18" s="295"/>
      <c r="AL18" s="295" t="e">
        <f>IF(AND('Mapa final'!#REF!="Alta",'Mapa final'!#REF!="Catastrófico"),CONCATENATE("R",'Mapa final'!#REF!),"")</f>
        <v>#REF!</v>
      </c>
      <c r="AM18" s="296"/>
      <c r="AN18" s="81"/>
      <c r="AO18" s="250"/>
      <c r="AP18" s="251"/>
      <c r="AQ18" s="251"/>
      <c r="AR18" s="251"/>
      <c r="AS18" s="251"/>
      <c r="AT18" s="252"/>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4.95" customHeight="1" x14ac:dyDescent="0.25">
      <c r="A19" s="81"/>
      <c r="B19" s="236"/>
      <c r="C19" s="236"/>
      <c r="D19" s="237"/>
      <c r="E19" s="277"/>
      <c r="F19" s="278"/>
      <c r="G19" s="278"/>
      <c r="H19" s="278"/>
      <c r="I19" s="278"/>
      <c r="J19" s="303"/>
      <c r="K19" s="304"/>
      <c r="L19" s="304"/>
      <c r="M19" s="304"/>
      <c r="N19" s="304"/>
      <c r="O19" s="305"/>
      <c r="P19" s="303"/>
      <c r="Q19" s="304"/>
      <c r="R19" s="304"/>
      <c r="S19" s="304"/>
      <c r="T19" s="304"/>
      <c r="U19" s="305"/>
      <c r="V19" s="287"/>
      <c r="W19" s="283"/>
      <c r="X19" s="283"/>
      <c r="Y19" s="283"/>
      <c r="Z19" s="283"/>
      <c r="AA19" s="284"/>
      <c r="AB19" s="287"/>
      <c r="AC19" s="283"/>
      <c r="AD19" s="283"/>
      <c r="AE19" s="283"/>
      <c r="AF19" s="283"/>
      <c r="AG19" s="284"/>
      <c r="AH19" s="294"/>
      <c r="AI19" s="295"/>
      <c r="AJ19" s="295"/>
      <c r="AK19" s="295"/>
      <c r="AL19" s="295"/>
      <c r="AM19" s="296"/>
      <c r="AN19" s="81"/>
      <c r="AO19" s="250"/>
      <c r="AP19" s="251"/>
      <c r="AQ19" s="251"/>
      <c r="AR19" s="251"/>
      <c r="AS19" s="251"/>
      <c r="AT19" s="252"/>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4.95" customHeight="1" x14ac:dyDescent="0.25">
      <c r="A20" s="81"/>
      <c r="B20" s="236"/>
      <c r="C20" s="236"/>
      <c r="D20" s="237"/>
      <c r="E20" s="277"/>
      <c r="F20" s="278"/>
      <c r="G20" s="278"/>
      <c r="H20" s="278"/>
      <c r="I20" s="278"/>
      <c r="J20" s="303" t="e">
        <f>IF(AND('Mapa final'!#REF!="Alta",'Mapa final'!#REF!="Leve"),CONCATENATE("R",'Mapa final'!#REF!),"")</f>
        <v>#REF!</v>
      </c>
      <c r="K20" s="304"/>
      <c r="L20" s="304" t="e">
        <f>IF(AND('Mapa final'!#REF!="Alta",'Mapa final'!#REF!="Leve"),CONCATENATE("R",'Mapa final'!#REF!),"")</f>
        <v>#REF!</v>
      </c>
      <c r="M20" s="304"/>
      <c r="N20" s="304" t="str">
        <f>IF(AND('Mapa final'!$K$19="Alta",'Mapa final'!$O$19="Leve"),CONCATENATE("R",'Mapa final'!$A$19),"")</f>
        <v/>
      </c>
      <c r="O20" s="305"/>
      <c r="P20" s="303" t="e">
        <f>IF(AND('Mapa final'!#REF!="Alta",'Mapa final'!#REF!="Menor"),CONCATENATE("R",'Mapa final'!#REF!),"")</f>
        <v>#REF!</v>
      </c>
      <c r="Q20" s="304"/>
      <c r="R20" s="304" t="e">
        <f>IF(AND('Mapa final'!#REF!="Alta",'Mapa final'!#REF!="Menor"),CONCATENATE("R",'Mapa final'!#REF!),"")</f>
        <v>#REF!</v>
      </c>
      <c r="S20" s="304"/>
      <c r="T20" s="304" t="str">
        <f>IF(AND('Mapa final'!$K$19="Alta",'Mapa final'!$O$19="Menor"),CONCATENATE("R",'Mapa final'!$A$19),"")</f>
        <v/>
      </c>
      <c r="U20" s="305"/>
      <c r="V20" s="287" t="e">
        <f>IF(AND('Mapa final'!#REF!="Alta",'Mapa final'!#REF!="Moderado"),CONCATENATE("R",'Mapa final'!#REF!),"")</f>
        <v>#REF!</v>
      </c>
      <c r="W20" s="283"/>
      <c r="X20" s="283" t="e">
        <f>IF(AND('Mapa final'!#REF!="Alta",'Mapa final'!#REF!="Moderado"),CONCATENATE("R",'Mapa final'!#REF!),"")</f>
        <v>#REF!</v>
      </c>
      <c r="Y20" s="283"/>
      <c r="Z20" s="283" t="str">
        <f>IF(AND('Mapa final'!$K$19="Alta",'Mapa final'!$O$19="Moderado"),CONCATENATE("R",'Mapa final'!$A$19),"")</f>
        <v/>
      </c>
      <c r="AA20" s="284"/>
      <c r="AB20" s="287" t="e">
        <f>IF(AND('Mapa final'!#REF!="Alta",'Mapa final'!#REF!="Mayor"),CONCATENATE("R",'Mapa final'!#REF!),"")</f>
        <v>#REF!</v>
      </c>
      <c r="AC20" s="283"/>
      <c r="AD20" s="283" t="e">
        <f>IF(AND('Mapa final'!#REF!="Alta",'Mapa final'!#REF!="Mayor"),CONCATENATE("R",'Mapa final'!#REF!),"")</f>
        <v>#REF!</v>
      </c>
      <c r="AE20" s="283"/>
      <c r="AF20" s="283" t="str">
        <f>IF(AND('Mapa final'!$K$19="Alta",'Mapa final'!$O$19="Mayor"),CONCATENATE("R",'Mapa final'!$A$19),"")</f>
        <v/>
      </c>
      <c r="AG20" s="284"/>
      <c r="AH20" s="294" t="e">
        <f>IF(AND('Mapa final'!#REF!="Alta",'Mapa final'!#REF!="Catastrófico"),CONCATENATE("R",'Mapa final'!#REF!),"")</f>
        <v>#REF!</v>
      </c>
      <c r="AI20" s="295"/>
      <c r="AJ20" s="295" t="e">
        <f>IF(AND('Mapa final'!#REF!="Alta",'Mapa final'!#REF!="Catastrófico"),CONCATENATE("R",'Mapa final'!#REF!),"")</f>
        <v>#REF!</v>
      </c>
      <c r="AK20" s="295"/>
      <c r="AL20" s="295" t="str">
        <f>IF(AND('Mapa final'!$K$19="Alta",'Mapa final'!$O$19="Catastrófico"),CONCATENATE("R",'Mapa final'!$A$19),"")</f>
        <v/>
      </c>
      <c r="AM20" s="296"/>
      <c r="AN20" s="81"/>
      <c r="AO20" s="250"/>
      <c r="AP20" s="251"/>
      <c r="AQ20" s="251"/>
      <c r="AR20" s="251"/>
      <c r="AS20" s="251"/>
      <c r="AT20" s="252"/>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8" customHeight="1" thickBot="1" x14ac:dyDescent="0.3">
      <c r="A21" s="81"/>
      <c r="B21" s="236"/>
      <c r="C21" s="236"/>
      <c r="D21" s="237"/>
      <c r="E21" s="280"/>
      <c r="F21" s="281"/>
      <c r="G21" s="281"/>
      <c r="H21" s="281"/>
      <c r="I21" s="281"/>
      <c r="J21" s="306"/>
      <c r="K21" s="307"/>
      <c r="L21" s="307"/>
      <c r="M21" s="307"/>
      <c r="N21" s="307"/>
      <c r="O21" s="308"/>
      <c r="P21" s="306"/>
      <c r="Q21" s="307"/>
      <c r="R21" s="307"/>
      <c r="S21" s="307"/>
      <c r="T21" s="307"/>
      <c r="U21" s="308"/>
      <c r="V21" s="291"/>
      <c r="W21" s="292"/>
      <c r="X21" s="292"/>
      <c r="Y21" s="292"/>
      <c r="Z21" s="292"/>
      <c r="AA21" s="293"/>
      <c r="AB21" s="291"/>
      <c r="AC21" s="292"/>
      <c r="AD21" s="292"/>
      <c r="AE21" s="292"/>
      <c r="AF21" s="292"/>
      <c r="AG21" s="293"/>
      <c r="AH21" s="297"/>
      <c r="AI21" s="298"/>
      <c r="AJ21" s="298"/>
      <c r="AK21" s="298"/>
      <c r="AL21" s="298"/>
      <c r="AM21" s="299"/>
      <c r="AN21" s="81"/>
      <c r="AO21" s="253"/>
      <c r="AP21" s="254"/>
      <c r="AQ21" s="254"/>
      <c r="AR21" s="254"/>
      <c r="AS21" s="254"/>
      <c r="AT21" s="255"/>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236"/>
      <c r="C22" s="236"/>
      <c r="D22" s="237"/>
      <c r="E22" s="274" t="s">
        <v>109</v>
      </c>
      <c r="F22" s="275"/>
      <c r="G22" s="275"/>
      <c r="H22" s="275"/>
      <c r="I22" s="276"/>
      <c r="J22" s="309" t="str">
        <f ca="1">IF(AND('Mapa final'!$K$11="Media",'Mapa final'!$O$11="Leve"),CONCATENATE("R",'Mapa final'!$A$11),"")</f>
        <v/>
      </c>
      <c r="K22" s="310"/>
      <c r="L22" s="310" t="e">
        <f>IF(AND('Mapa final'!#REF!="Media",'Mapa final'!#REF!="Leve"),CONCATENATE("R",'Mapa final'!#REF!),"")</f>
        <v>#REF!</v>
      </c>
      <c r="M22" s="310"/>
      <c r="N22" s="310" t="str">
        <f ca="1">IF(AND('Mapa final'!$K$13="Media",'Mapa final'!$O$13="Leve"),CONCATENATE("R",'Mapa final'!$A$13),"")</f>
        <v/>
      </c>
      <c r="O22" s="311"/>
      <c r="P22" s="309" t="str">
        <f ca="1">IF(AND('Mapa final'!$K$11="Media",'Mapa final'!$O$11="Menor"),CONCATENATE("R",'Mapa final'!$A$11),"")</f>
        <v/>
      </c>
      <c r="Q22" s="310"/>
      <c r="R22" s="310" t="e">
        <f>IF(AND('Mapa final'!#REF!="Media",'Mapa final'!#REF!="Menor"),CONCATENATE("R",'Mapa final'!#REF!),"")</f>
        <v>#REF!</v>
      </c>
      <c r="S22" s="310"/>
      <c r="T22" s="310" t="str">
        <f ca="1">IF(AND('Mapa final'!$K$13="Media",'Mapa final'!$O$13="Menor"),CONCATENATE("R",'Mapa final'!$A$13),"")</f>
        <v/>
      </c>
      <c r="U22" s="311"/>
      <c r="V22" s="309" t="str">
        <f ca="1">IF(AND('Mapa final'!$K$11="Media",'Mapa final'!$O$11="Moderado"),CONCATENATE("R",'Mapa final'!$A$11),"")</f>
        <v/>
      </c>
      <c r="W22" s="310"/>
      <c r="X22" s="310" t="e">
        <f>IF(AND('Mapa final'!#REF!="Media",'Mapa final'!#REF!="Moderado"),CONCATENATE("R",'Mapa final'!#REF!),"")</f>
        <v>#REF!</v>
      </c>
      <c r="Y22" s="310"/>
      <c r="Z22" s="310" t="str">
        <f ca="1">IF(AND('Mapa final'!$K$13="Media",'Mapa final'!$O$13="Moderado"),CONCATENATE("R",'Mapa final'!$A$13),"")</f>
        <v>R2</v>
      </c>
      <c r="AA22" s="311"/>
      <c r="AB22" s="285" t="str">
        <f ca="1">IF(AND('Mapa final'!$K$11="Media",'Mapa final'!$O$11="Mayor"),CONCATENATE("R",'Mapa final'!$A$11),"")</f>
        <v/>
      </c>
      <c r="AC22" s="286"/>
      <c r="AD22" s="286" t="e">
        <f>IF(AND('Mapa final'!#REF!="Media",'Mapa final'!#REF!="Mayor"),CONCATENATE("R",'Mapa final'!#REF!),"")</f>
        <v>#REF!</v>
      </c>
      <c r="AE22" s="286"/>
      <c r="AF22" s="286" t="str">
        <f ca="1">IF(AND('Mapa final'!$K$13="Media",'Mapa final'!$O$13="Mayor"),CONCATENATE("R",'Mapa final'!$A$13),"")</f>
        <v/>
      </c>
      <c r="AG22" s="288"/>
      <c r="AH22" s="300" t="str">
        <f ca="1">IF(AND('Mapa final'!$K$11="Media",'Mapa final'!$O$11="Catastrófico"),CONCATENATE("R",'Mapa final'!$A$11),"")</f>
        <v/>
      </c>
      <c r="AI22" s="301"/>
      <c r="AJ22" s="301" t="e">
        <f>IF(AND('Mapa final'!#REF!="Media",'Mapa final'!#REF!="Catastrófico"),CONCATENATE("R",'Mapa final'!#REF!),"")</f>
        <v>#REF!</v>
      </c>
      <c r="AK22" s="301"/>
      <c r="AL22" s="301" t="str">
        <f ca="1">IF(AND('Mapa final'!$K$13="Media",'Mapa final'!$O$13="Catastrófico"),CONCATENATE("R",'Mapa final'!$A$13),"")</f>
        <v/>
      </c>
      <c r="AM22" s="302"/>
      <c r="AN22" s="81"/>
      <c r="AO22" s="256" t="s">
        <v>78</v>
      </c>
      <c r="AP22" s="257"/>
      <c r="AQ22" s="257"/>
      <c r="AR22" s="257"/>
      <c r="AS22" s="257"/>
      <c r="AT22" s="258"/>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236"/>
      <c r="C23" s="236"/>
      <c r="D23" s="237"/>
      <c r="E23" s="277"/>
      <c r="F23" s="278"/>
      <c r="G23" s="278"/>
      <c r="H23" s="278"/>
      <c r="I23" s="279"/>
      <c r="J23" s="303"/>
      <c r="K23" s="304"/>
      <c r="L23" s="304"/>
      <c r="M23" s="304"/>
      <c r="N23" s="304"/>
      <c r="O23" s="305"/>
      <c r="P23" s="303"/>
      <c r="Q23" s="304"/>
      <c r="R23" s="304"/>
      <c r="S23" s="304"/>
      <c r="T23" s="304"/>
      <c r="U23" s="305"/>
      <c r="V23" s="303"/>
      <c r="W23" s="304"/>
      <c r="X23" s="304"/>
      <c r="Y23" s="304"/>
      <c r="Z23" s="304"/>
      <c r="AA23" s="305"/>
      <c r="AB23" s="287"/>
      <c r="AC23" s="283"/>
      <c r="AD23" s="283"/>
      <c r="AE23" s="283"/>
      <c r="AF23" s="283"/>
      <c r="AG23" s="284"/>
      <c r="AH23" s="294"/>
      <c r="AI23" s="295"/>
      <c r="AJ23" s="295"/>
      <c r="AK23" s="295"/>
      <c r="AL23" s="295"/>
      <c r="AM23" s="296"/>
      <c r="AN23" s="81"/>
      <c r="AO23" s="259"/>
      <c r="AP23" s="260"/>
      <c r="AQ23" s="260"/>
      <c r="AR23" s="260"/>
      <c r="AS23" s="260"/>
      <c r="AT23" s="26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236"/>
      <c r="C24" s="236"/>
      <c r="D24" s="237"/>
      <c r="E24" s="277"/>
      <c r="F24" s="278"/>
      <c r="G24" s="278"/>
      <c r="H24" s="278"/>
      <c r="I24" s="279"/>
      <c r="J24" s="303" t="e">
        <f>IF(AND('Mapa final'!#REF!="Media",'Mapa final'!#REF!="Leve"),CONCATENATE("R",'Mapa final'!#REF!),"")</f>
        <v>#REF!</v>
      </c>
      <c r="K24" s="304"/>
      <c r="L24" s="304" t="e">
        <f>IF(AND('Mapa final'!#REF!="Media",'Mapa final'!#REF!="Leve"),CONCATENATE("R",'Mapa final'!#REF!),"")</f>
        <v>#REF!</v>
      </c>
      <c r="M24" s="304"/>
      <c r="N24" s="304" t="e">
        <f>IF(AND('Mapa final'!#REF!="Media",'Mapa final'!#REF!="Leve"),CONCATENATE("R",'Mapa final'!#REF!),"")</f>
        <v>#REF!</v>
      </c>
      <c r="O24" s="305"/>
      <c r="P24" s="303" t="e">
        <f>IF(AND('Mapa final'!#REF!="Media",'Mapa final'!#REF!="Menor"),CONCATENATE("R",'Mapa final'!#REF!),"")</f>
        <v>#REF!</v>
      </c>
      <c r="Q24" s="304"/>
      <c r="R24" s="304" t="e">
        <f>IF(AND('Mapa final'!#REF!="Media",'Mapa final'!#REF!="Menor"),CONCATENATE("R",'Mapa final'!#REF!),"")</f>
        <v>#REF!</v>
      </c>
      <c r="S24" s="304"/>
      <c r="T24" s="304" t="e">
        <f>IF(AND('Mapa final'!#REF!="Media",'Mapa final'!#REF!="Menor"),CONCATENATE("R",'Mapa final'!#REF!),"")</f>
        <v>#REF!</v>
      </c>
      <c r="U24" s="305"/>
      <c r="V24" s="303" t="e">
        <f>IF(AND('Mapa final'!#REF!="Media",'Mapa final'!#REF!="Moderado"),CONCATENATE("R",'Mapa final'!#REF!),"")</f>
        <v>#REF!</v>
      </c>
      <c r="W24" s="304"/>
      <c r="X24" s="304" t="e">
        <f>IF(AND('Mapa final'!#REF!="Media",'Mapa final'!#REF!="Moderado"),CONCATENATE("R",'Mapa final'!#REF!),"")</f>
        <v>#REF!</v>
      </c>
      <c r="Y24" s="304"/>
      <c r="Z24" s="304" t="e">
        <f>IF(AND('Mapa final'!#REF!="Media",'Mapa final'!#REF!="Moderado"),CONCATENATE("R",'Mapa final'!#REF!),"")</f>
        <v>#REF!</v>
      </c>
      <c r="AA24" s="305"/>
      <c r="AB24" s="287" t="e">
        <f>IF(AND('Mapa final'!#REF!="Media",'Mapa final'!#REF!="Mayor"),CONCATENATE("R",'Mapa final'!#REF!),"")</f>
        <v>#REF!</v>
      </c>
      <c r="AC24" s="283"/>
      <c r="AD24" s="283" t="e">
        <f>IF(AND('Mapa final'!#REF!="Media",'Mapa final'!#REF!="Mayor"),CONCATENATE("R",'Mapa final'!#REF!),"")</f>
        <v>#REF!</v>
      </c>
      <c r="AE24" s="283"/>
      <c r="AF24" s="283" t="e">
        <f>IF(AND('Mapa final'!#REF!="Media",'Mapa final'!#REF!="Mayor"),CONCATENATE("R",'Mapa final'!#REF!),"")</f>
        <v>#REF!</v>
      </c>
      <c r="AG24" s="284"/>
      <c r="AH24" s="294" t="e">
        <f>IF(AND('Mapa final'!#REF!="Media",'Mapa final'!#REF!="Catastrófico"),CONCATENATE("R",'Mapa final'!#REF!),"")</f>
        <v>#REF!</v>
      </c>
      <c r="AI24" s="295"/>
      <c r="AJ24" s="295" t="e">
        <f>IF(AND('Mapa final'!#REF!="Media",'Mapa final'!#REF!="Catastrófico"),CONCATENATE("R",'Mapa final'!#REF!),"")</f>
        <v>#REF!</v>
      </c>
      <c r="AK24" s="295"/>
      <c r="AL24" s="295" t="e">
        <f>IF(AND('Mapa final'!#REF!="Media",'Mapa final'!#REF!="Catastrófico"),CONCATENATE("R",'Mapa final'!#REF!),"")</f>
        <v>#REF!</v>
      </c>
      <c r="AM24" s="296"/>
      <c r="AN24" s="81"/>
      <c r="AO24" s="259"/>
      <c r="AP24" s="260"/>
      <c r="AQ24" s="260"/>
      <c r="AR24" s="260"/>
      <c r="AS24" s="260"/>
      <c r="AT24" s="26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236"/>
      <c r="C25" s="236"/>
      <c r="D25" s="237"/>
      <c r="E25" s="277"/>
      <c r="F25" s="278"/>
      <c r="G25" s="278"/>
      <c r="H25" s="278"/>
      <c r="I25" s="279"/>
      <c r="J25" s="303"/>
      <c r="K25" s="304"/>
      <c r="L25" s="304"/>
      <c r="M25" s="304"/>
      <c r="N25" s="304"/>
      <c r="O25" s="305"/>
      <c r="P25" s="303"/>
      <c r="Q25" s="304"/>
      <c r="R25" s="304"/>
      <c r="S25" s="304"/>
      <c r="T25" s="304"/>
      <c r="U25" s="305"/>
      <c r="V25" s="303"/>
      <c r="W25" s="304"/>
      <c r="X25" s="304"/>
      <c r="Y25" s="304"/>
      <c r="Z25" s="304"/>
      <c r="AA25" s="305"/>
      <c r="AB25" s="287"/>
      <c r="AC25" s="283"/>
      <c r="AD25" s="283"/>
      <c r="AE25" s="283"/>
      <c r="AF25" s="283"/>
      <c r="AG25" s="284"/>
      <c r="AH25" s="294"/>
      <c r="AI25" s="295"/>
      <c r="AJ25" s="295"/>
      <c r="AK25" s="295"/>
      <c r="AL25" s="295"/>
      <c r="AM25" s="296"/>
      <c r="AN25" s="81"/>
      <c r="AO25" s="259"/>
      <c r="AP25" s="260"/>
      <c r="AQ25" s="260"/>
      <c r="AR25" s="260"/>
      <c r="AS25" s="260"/>
      <c r="AT25" s="26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236"/>
      <c r="C26" s="236"/>
      <c r="D26" s="237"/>
      <c r="E26" s="277"/>
      <c r="F26" s="278"/>
      <c r="G26" s="278"/>
      <c r="H26" s="278"/>
      <c r="I26" s="279"/>
      <c r="J26" s="303" t="e">
        <f>IF(AND('Mapa final'!#REF!="Media",'Mapa final'!#REF!="Leve"),CONCATENATE("R",'Mapa final'!#REF!),"")</f>
        <v>#REF!</v>
      </c>
      <c r="K26" s="304"/>
      <c r="L26" s="304" t="e">
        <f>IF(AND('Mapa final'!#REF!="Media",'Mapa final'!#REF!="Leve"),CONCATENATE("R",'Mapa final'!#REF!),"")</f>
        <v>#REF!</v>
      </c>
      <c r="M26" s="304"/>
      <c r="N26" s="304" t="e">
        <f>IF(AND('Mapa final'!#REF!="Media",'Mapa final'!#REF!="Leve"),CONCATENATE("R",'Mapa final'!#REF!),"")</f>
        <v>#REF!</v>
      </c>
      <c r="O26" s="305"/>
      <c r="P26" s="303" t="e">
        <f>IF(AND('Mapa final'!#REF!="Media",'Mapa final'!#REF!="Menor"),CONCATENATE("R",'Mapa final'!#REF!),"")</f>
        <v>#REF!</v>
      </c>
      <c r="Q26" s="304"/>
      <c r="R26" s="304" t="e">
        <f>IF(AND('Mapa final'!#REF!="Media",'Mapa final'!#REF!="Menor"),CONCATENATE("R",'Mapa final'!#REF!),"")</f>
        <v>#REF!</v>
      </c>
      <c r="S26" s="304"/>
      <c r="T26" s="304" t="e">
        <f>IF(AND('Mapa final'!#REF!="Media",'Mapa final'!#REF!="Menor"),CONCATENATE("R",'Mapa final'!#REF!),"")</f>
        <v>#REF!</v>
      </c>
      <c r="U26" s="305"/>
      <c r="V26" s="303" t="e">
        <f>IF(AND('Mapa final'!#REF!="Media",'Mapa final'!#REF!="Moderado"),CONCATENATE("R",'Mapa final'!#REF!),"")</f>
        <v>#REF!</v>
      </c>
      <c r="W26" s="304"/>
      <c r="X26" s="304" t="e">
        <f>IF(AND('Mapa final'!#REF!="Media",'Mapa final'!#REF!="Moderado"),CONCATENATE("R",'Mapa final'!#REF!),"")</f>
        <v>#REF!</v>
      </c>
      <c r="Y26" s="304"/>
      <c r="Z26" s="304" t="e">
        <f>IF(AND('Mapa final'!#REF!="Media",'Mapa final'!#REF!="Moderado"),CONCATENATE("R",'Mapa final'!#REF!),"")</f>
        <v>#REF!</v>
      </c>
      <c r="AA26" s="305"/>
      <c r="AB26" s="287" t="e">
        <f>IF(AND('Mapa final'!#REF!="Media",'Mapa final'!#REF!="Mayor"),CONCATENATE("R",'Mapa final'!#REF!),"")</f>
        <v>#REF!</v>
      </c>
      <c r="AC26" s="283"/>
      <c r="AD26" s="283" t="e">
        <f>IF(AND('Mapa final'!#REF!="Media",'Mapa final'!#REF!="Mayor"),CONCATENATE("R",'Mapa final'!#REF!),"")</f>
        <v>#REF!</v>
      </c>
      <c r="AE26" s="283"/>
      <c r="AF26" s="283" t="e">
        <f>IF(AND('Mapa final'!#REF!="Media",'Mapa final'!#REF!="Mayor"),CONCATENATE("R",'Mapa final'!#REF!),"")</f>
        <v>#REF!</v>
      </c>
      <c r="AG26" s="284"/>
      <c r="AH26" s="294" t="e">
        <f>IF(AND('Mapa final'!#REF!="Media",'Mapa final'!#REF!="Catastrófico"),CONCATENATE("R",'Mapa final'!#REF!),"")</f>
        <v>#REF!</v>
      </c>
      <c r="AI26" s="295"/>
      <c r="AJ26" s="295" t="e">
        <f>IF(AND('Mapa final'!#REF!="Media",'Mapa final'!#REF!="Catastrófico"),CONCATENATE("R",'Mapa final'!#REF!),"")</f>
        <v>#REF!</v>
      </c>
      <c r="AK26" s="295"/>
      <c r="AL26" s="295" t="e">
        <f>IF(AND('Mapa final'!#REF!="Media",'Mapa final'!#REF!="Catastrófico"),CONCATENATE("R",'Mapa final'!#REF!),"")</f>
        <v>#REF!</v>
      </c>
      <c r="AM26" s="296"/>
      <c r="AN26" s="81"/>
      <c r="AO26" s="259"/>
      <c r="AP26" s="260"/>
      <c r="AQ26" s="260"/>
      <c r="AR26" s="260"/>
      <c r="AS26" s="260"/>
      <c r="AT26" s="26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236"/>
      <c r="C27" s="236"/>
      <c r="D27" s="237"/>
      <c r="E27" s="277"/>
      <c r="F27" s="278"/>
      <c r="G27" s="278"/>
      <c r="H27" s="278"/>
      <c r="I27" s="279"/>
      <c r="J27" s="303"/>
      <c r="K27" s="304"/>
      <c r="L27" s="304"/>
      <c r="M27" s="304"/>
      <c r="N27" s="304"/>
      <c r="O27" s="305"/>
      <c r="P27" s="303"/>
      <c r="Q27" s="304"/>
      <c r="R27" s="304"/>
      <c r="S27" s="304"/>
      <c r="T27" s="304"/>
      <c r="U27" s="305"/>
      <c r="V27" s="303"/>
      <c r="W27" s="304"/>
      <c r="X27" s="304"/>
      <c r="Y27" s="304"/>
      <c r="Z27" s="304"/>
      <c r="AA27" s="305"/>
      <c r="AB27" s="287"/>
      <c r="AC27" s="283"/>
      <c r="AD27" s="283"/>
      <c r="AE27" s="283"/>
      <c r="AF27" s="283"/>
      <c r="AG27" s="284"/>
      <c r="AH27" s="294"/>
      <c r="AI27" s="295"/>
      <c r="AJ27" s="295"/>
      <c r="AK27" s="295"/>
      <c r="AL27" s="295"/>
      <c r="AM27" s="296"/>
      <c r="AN27" s="81"/>
      <c r="AO27" s="259"/>
      <c r="AP27" s="260"/>
      <c r="AQ27" s="260"/>
      <c r="AR27" s="260"/>
      <c r="AS27" s="260"/>
      <c r="AT27" s="26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236"/>
      <c r="C28" s="236"/>
      <c r="D28" s="237"/>
      <c r="E28" s="277"/>
      <c r="F28" s="278"/>
      <c r="G28" s="278"/>
      <c r="H28" s="278"/>
      <c r="I28" s="279"/>
      <c r="J28" s="303" t="e">
        <f>IF(AND('Mapa final'!#REF!="Media",'Mapa final'!#REF!="Leve"),CONCATENATE("R",'Mapa final'!#REF!),"")</f>
        <v>#REF!</v>
      </c>
      <c r="K28" s="304"/>
      <c r="L28" s="304" t="e">
        <f>IF(AND('Mapa final'!#REF!="Media",'Mapa final'!#REF!="Leve"),CONCATENATE("R",'Mapa final'!#REF!),"")</f>
        <v>#REF!</v>
      </c>
      <c r="M28" s="304"/>
      <c r="N28" s="304" t="str">
        <f>IF(AND('Mapa final'!$K$19="Media",'Mapa final'!$O$19="Leve"),CONCATENATE("R",'Mapa final'!$A$19),"")</f>
        <v/>
      </c>
      <c r="O28" s="305"/>
      <c r="P28" s="303" t="e">
        <f>IF(AND('Mapa final'!#REF!="Media",'Mapa final'!#REF!="Menor"),CONCATENATE("R",'Mapa final'!#REF!),"")</f>
        <v>#REF!</v>
      </c>
      <c r="Q28" s="304"/>
      <c r="R28" s="304" t="e">
        <f>IF(AND('Mapa final'!#REF!="Media",'Mapa final'!#REF!="Menor"),CONCATENATE("R",'Mapa final'!#REF!),"")</f>
        <v>#REF!</v>
      </c>
      <c r="S28" s="304"/>
      <c r="T28" s="304" t="str">
        <f>IF(AND('Mapa final'!$K$19="Media",'Mapa final'!$O$19="Menor"),CONCATENATE("R",'Mapa final'!$A$19),"")</f>
        <v/>
      </c>
      <c r="U28" s="305"/>
      <c r="V28" s="303" t="e">
        <f>IF(AND('Mapa final'!#REF!="Media",'Mapa final'!#REF!="Moderado"),CONCATENATE("R",'Mapa final'!#REF!),"")</f>
        <v>#REF!</v>
      </c>
      <c r="W28" s="304"/>
      <c r="X28" s="304" t="e">
        <f>IF(AND('Mapa final'!#REF!="Media",'Mapa final'!#REF!="Moderado"),CONCATENATE("R",'Mapa final'!#REF!),"")</f>
        <v>#REF!</v>
      </c>
      <c r="Y28" s="304"/>
      <c r="Z28" s="304" t="str">
        <f>IF(AND('Mapa final'!$K$19="Media",'Mapa final'!$O$19="Moderado"),CONCATENATE("R",'Mapa final'!$A$19),"")</f>
        <v/>
      </c>
      <c r="AA28" s="305"/>
      <c r="AB28" s="287" t="e">
        <f>IF(AND('Mapa final'!#REF!="Media",'Mapa final'!#REF!="Mayor"),CONCATENATE("R",'Mapa final'!#REF!),"")</f>
        <v>#REF!</v>
      </c>
      <c r="AC28" s="283"/>
      <c r="AD28" s="283" t="e">
        <f>IF(AND('Mapa final'!#REF!="Media",'Mapa final'!#REF!="Mayor"),CONCATENATE("R",'Mapa final'!#REF!),"")</f>
        <v>#REF!</v>
      </c>
      <c r="AE28" s="283"/>
      <c r="AF28" s="283" t="str">
        <f>IF(AND('Mapa final'!$K$19="Media",'Mapa final'!$O$19="Mayor"),CONCATENATE("R",'Mapa final'!$A$19),"")</f>
        <v/>
      </c>
      <c r="AG28" s="284"/>
      <c r="AH28" s="294" t="e">
        <f>IF(AND('Mapa final'!#REF!="Media",'Mapa final'!#REF!="Catastrófico"),CONCATENATE("R",'Mapa final'!#REF!),"")</f>
        <v>#REF!</v>
      </c>
      <c r="AI28" s="295"/>
      <c r="AJ28" s="295" t="e">
        <f>IF(AND('Mapa final'!#REF!="Media",'Mapa final'!#REF!="Catastrófico"),CONCATENATE("R",'Mapa final'!#REF!),"")</f>
        <v>#REF!</v>
      </c>
      <c r="AK28" s="295"/>
      <c r="AL28" s="295" t="str">
        <f>IF(AND('Mapa final'!$K$19="Media",'Mapa final'!$O$19="Catastrófico"),CONCATENATE("R",'Mapa final'!$A$19),"")</f>
        <v/>
      </c>
      <c r="AM28" s="296"/>
      <c r="AN28" s="81"/>
      <c r="AO28" s="259"/>
      <c r="AP28" s="260"/>
      <c r="AQ28" s="260"/>
      <c r="AR28" s="260"/>
      <c r="AS28" s="260"/>
      <c r="AT28" s="26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4.95" thickBot="1" x14ac:dyDescent="0.3">
      <c r="A29" s="81"/>
      <c r="B29" s="236"/>
      <c r="C29" s="236"/>
      <c r="D29" s="237"/>
      <c r="E29" s="280"/>
      <c r="F29" s="281"/>
      <c r="G29" s="281"/>
      <c r="H29" s="281"/>
      <c r="I29" s="282"/>
      <c r="J29" s="303"/>
      <c r="K29" s="304"/>
      <c r="L29" s="304"/>
      <c r="M29" s="304"/>
      <c r="N29" s="304"/>
      <c r="O29" s="305"/>
      <c r="P29" s="306"/>
      <c r="Q29" s="307"/>
      <c r="R29" s="307"/>
      <c r="S29" s="307"/>
      <c r="T29" s="307"/>
      <c r="U29" s="308"/>
      <c r="V29" s="306"/>
      <c r="W29" s="307"/>
      <c r="X29" s="307"/>
      <c r="Y29" s="307"/>
      <c r="Z29" s="307"/>
      <c r="AA29" s="308"/>
      <c r="AB29" s="291"/>
      <c r="AC29" s="292"/>
      <c r="AD29" s="292"/>
      <c r="AE29" s="292"/>
      <c r="AF29" s="292"/>
      <c r="AG29" s="293"/>
      <c r="AH29" s="297"/>
      <c r="AI29" s="298"/>
      <c r="AJ29" s="298"/>
      <c r="AK29" s="298"/>
      <c r="AL29" s="298"/>
      <c r="AM29" s="299"/>
      <c r="AN29" s="81"/>
      <c r="AO29" s="262"/>
      <c r="AP29" s="263"/>
      <c r="AQ29" s="263"/>
      <c r="AR29" s="263"/>
      <c r="AS29" s="263"/>
      <c r="AT29" s="264"/>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236"/>
      <c r="C30" s="236"/>
      <c r="D30" s="237"/>
      <c r="E30" s="274" t="s">
        <v>106</v>
      </c>
      <c r="F30" s="275"/>
      <c r="G30" s="275"/>
      <c r="H30" s="275"/>
      <c r="I30" s="275"/>
      <c r="J30" s="318" t="str">
        <f ca="1">IF(AND('Mapa final'!$K$11="Baja",'Mapa final'!$O$11="Leve"),CONCATENATE("R",'Mapa final'!$A$11),"")</f>
        <v/>
      </c>
      <c r="K30" s="319"/>
      <c r="L30" s="319" t="e">
        <f>IF(AND('Mapa final'!#REF!="Baja",'Mapa final'!#REF!="Leve"),CONCATENATE("R",'Mapa final'!#REF!),"")</f>
        <v>#REF!</v>
      </c>
      <c r="M30" s="319"/>
      <c r="N30" s="319" t="str">
        <f ca="1">IF(AND('Mapa final'!$K$13="Baja",'Mapa final'!$O$13="Leve"),CONCATENATE("R",'Mapa final'!$A$13),"")</f>
        <v/>
      </c>
      <c r="O30" s="320"/>
      <c r="P30" s="310" t="str">
        <f ca="1">IF(AND('Mapa final'!$K$11="Baja",'Mapa final'!$O$11="Menor"),CONCATENATE("R",'Mapa final'!$A$11),"")</f>
        <v/>
      </c>
      <c r="Q30" s="310"/>
      <c r="R30" s="310" t="e">
        <f>IF(AND('Mapa final'!#REF!="Baja",'Mapa final'!#REF!="Menor"),CONCATENATE("R",'Mapa final'!#REF!),"")</f>
        <v>#REF!</v>
      </c>
      <c r="S30" s="310"/>
      <c r="T30" s="310" t="str">
        <f ca="1">IF(AND('Mapa final'!$K$13="Baja",'Mapa final'!$O$13="Menor"),CONCATENATE("R",'Mapa final'!$A$13),"")</f>
        <v/>
      </c>
      <c r="U30" s="311"/>
      <c r="V30" s="309" t="str">
        <f ca="1">IF(AND('Mapa final'!$K$11="Baja",'Mapa final'!$O$11="Moderado"),CONCATENATE("R",'Mapa final'!$A$11),"")</f>
        <v>R1</v>
      </c>
      <c r="W30" s="310"/>
      <c r="X30" s="310" t="e">
        <f>IF(AND('Mapa final'!#REF!="Baja",'Mapa final'!#REF!="Moderado"),CONCATENATE("R",'Mapa final'!#REF!),"")</f>
        <v>#REF!</v>
      </c>
      <c r="Y30" s="310"/>
      <c r="Z30" s="310" t="str">
        <f ca="1">IF(AND('Mapa final'!$K$13="Baja",'Mapa final'!$O$13="Moderado"),CONCATENATE("R",'Mapa final'!$A$13),"")</f>
        <v/>
      </c>
      <c r="AA30" s="311"/>
      <c r="AB30" s="285" t="str">
        <f ca="1">IF(AND('Mapa final'!$K$11="Baja",'Mapa final'!$O$11="Mayor"),CONCATENATE("R",'Mapa final'!$A$11),"")</f>
        <v/>
      </c>
      <c r="AC30" s="286"/>
      <c r="AD30" s="286" t="e">
        <f>IF(AND('Mapa final'!#REF!="Baja",'Mapa final'!#REF!="Mayor"),CONCATENATE("R",'Mapa final'!#REF!),"")</f>
        <v>#REF!</v>
      </c>
      <c r="AE30" s="286"/>
      <c r="AF30" s="286" t="str">
        <f ca="1">IF(AND('Mapa final'!$K$13="Baja",'Mapa final'!$O$13="Mayor"),CONCATENATE("R",'Mapa final'!$A$13),"")</f>
        <v/>
      </c>
      <c r="AG30" s="288"/>
      <c r="AH30" s="300" t="str">
        <f ca="1">IF(AND('Mapa final'!$K$11="Baja",'Mapa final'!$O$11="Catastrófico"),CONCATENATE("R",'Mapa final'!$A$11),"")</f>
        <v/>
      </c>
      <c r="AI30" s="301"/>
      <c r="AJ30" s="301" t="e">
        <f>IF(AND('Mapa final'!#REF!="Baja",'Mapa final'!#REF!="Catastrófico"),CONCATENATE("R",'Mapa final'!#REF!),"")</f>
        <v>#REF!</v>
      </c>
      <c r="AK30" s="301"/>
      <c r="AL30" s="301" t="str">
        <f ca="1">IF(AND('Mapa final'!$K$13="Baja",'Mapa final'!$O$13="Catastrófico"),CONCATENATE("R",'Mapa final'!$A$13),"")</f>
        <v/>
      </c>
      <c r="AM30" s="302"/>
      <c r="AN30" s="81"/>
      <c r="AO30" s="265" t="s">
        <v>79</v>
      </c>
      <c r="AP30" s="266"/>
      <c r="AQ30" s="266"/>
      <c r="AR30" s="266"/>
      <c r="AS30" s="266"/>
      <c r="AT30" s="267"/>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236"/>
      <c r="C31" s="236"/>
      <c r="D31" s="237"/>
      <c r="E31" s="277"/>
      <c r="F31" s="278"/>
      <c r="G31" s="278"/>
      <c r="H31" s="278"/>
      <c r="I31" s="278"/>
      <c r="J31" s="314"/>
      <c r="K31" s="312"/>
      <c r="L31" s="312"/>
      <c r="M31" s="312"/>
      <c r="N31" s="312"/>
      <c r="O31" s="313"/>
      <c r="P31" s="304"/>
      <c r="Q31" s="304"/>
      <c r="R31" s="304"/>
      <c r="S31" s="304"/>
      <c r="T31" s="304"/>
      <c r="U31" s="305"/>
      <c r="V31" s="303"/>
      <c r="W31" s="304"/>
      <c r="X31" s="304"/>
      <c r="Y31" s="304"/>
      <c r="Z31" s="304"/>
      <c r="AA31" s="305"/>
      <c r="AB31" s="287"/>
      <c r="AC31" s="283"/>
      <c r="AD31" s="283"/>
      <c r="AE31" s="283"/>
      <c r="AF31" s="283"/>
      <c r="AG31" s="284"/>
      <c r="AH31" s="294"/>
      <c r="AI31" s="295"/>
      <c r="AJ31" s="295"/>
      <c r="AK31" s="295"/>
      <c r="AL31" s="295"/>
      <c r="AM31" s="296"/>
      <c r="AN31" s="81"/>
      <c r="AO31" s="268"/>
      <c r="AP31" s="269"/>
      <c r="AQ31" s="269"/>
      <c r="AR31" s="269"/>
      <c r="AS31" s="269"/>
      <c r="AT31" s="270"/>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236"/>
      <c r="C32" s="236"/>
      <c r="D32" s="237"/>
      <c r="E32" s="277"/>
      <c r="F32" s="278"/>
      <c r="G32" s="278"/>
      <c r="H32" s="278"/>
      <c r="I32" s="278"/>
      <c r="J32" s="314" t="e">
        <f>IF(AND('Mapa final'!#REF!="Baja",'Mapa final'!#REF!="Leve"),CONCATENATE("R",'Mapa final'!#REF!),"")</f>
        <v>#REF!</v>
      </c>
      <c r="K32" s="312"/>
      <c r="L32" s="312" t="e">
        <f>IF(AND('Mapa final'!#REF!="Baja",'Mapa final'!#REF!="Leve"),CONCATENATE("R",'Mapa final'!#REF!),"")</f>
        <v>#REF!</v>
      </c>
      <c r="M32" s="312"/>
      <c r="N32" s="312" t="e">
        <f>IF(AND('Mapa final'!#REF!="Baja",'Mapa final'!#REF!="Leve"),CONCATENATE("R",'Mapa final'!#REF!),"")</f>
        <v>#REF!</v>
      </c>
      <c r="O32" s="313"/>
      <c r="P32" s="304" t="e">
        <f>IF(AND('Mapa final'!#REF!="Baja",'Mapa final'!#REF!="Menor"),CONCATENATE("R",'Mapa final'!#REF!),"")</f>
        <v>#REF!</v>
      </c>
      <c r="Q32" s="304"/>
      <c r="R32" s="304" t="e">
        <f>IF(AND('Mapa final'!#REF!="Baja",'Mapa final'!#REF!="Menor"),CONCATENATE("R",'Mapa final'!#REF!),"")</f>
        <v>#REF!</v>
      </c>
      <c r="S32" s="304"/>
      <c r="T32" s="304" t="e">
        <f>IF(AND('Mapa final'!#REF!="Baja",'Mapa final'!#REF!="Menor"),CONCATENATE("R",'Mapa final'!#REF!),"")</f>
        <v>#REF!</v>
      </c>
      <c r="U32" s="305"/>
      <c r="V32" s="303" t="e">
        <f>IF(AND('Mapa final'!#REF!="Baja",'Mapa final'!#REF!="Moderado"),CONCATENATE("R",'Mapa final'!#REF!),"")</f>
        <v>#REF!</v>
      </c>
      <c r="W32" s="304"/>
      <c r="X32" s="304" t="e">
        <f>IF(AND('Mapa final'!#REF!="Baja",'Mapa final'!#REF!="Moderado"),CONCATENATE("R",'Mapa final'!#REF!),"")</f>
        <v>#REF!</v>
      </c>
      <c r="Y32" s="304"/>
      <c r="Z32" s="304" t="e">
        <f>IF(AND('Mapa final'!#REF!="Baja",'Mapa final'!#REF!="Moderado"),CONCATENATE("R",'Mapa final'!#REF!),"")</f>
        <v>#REF!</v>
      </c>
      <c r="AA32" s="305"/>
      <c r="AB32" s="287" t="e">
        <f>IF(AND('Mapa final'!#REF!="Baja",'Mapa final'!#REF!="Mayor"),CONCATENATE("R",'Mapa final'!#REF!),"")</f>
        <v>#REF!</v>
      </c>
      <c r="AC32" s="283"/>
      <c r="AD32" s="283" t="e">
        <f>IF(AND('Mapa final'!#REF!="Baja",'Mapa final'!#REF!="Mayor"),CONCATENATE("R",'Mapa final'!#REF!),"")</f>
        <v>#REF!</v>
      </c>
      <c r="AE32" s="283"/>
      <c r="AF32" s="283" t="e">
        <f>IF(AND('Mapa final'!#REF!="Baja",'Mapa final'!#REF!="Mayor"),CONCATENATE("R",'Mapa final'!#REF!),"")</f>
        <v>#REF!</v>
      </c>
      <c r="AG32" s="284"/>
      <c r="AH32" s="294" t="e">
        <f>IF(AND('Mapa final'!#REF!="Baja",'Mapa final'!#REF!="Catastrófico"),CONCATENATE("R",'Mapa final'!#REF!),"")</f>
        <v>#REF!</v>
      </c>
      <c r="AI32" s="295"/>
      <c r="AJ32" s="295" t="e">
        <f>IF(AND('Mapa final'!#REF!="Baja",'Mapa final'!#REF!="Catastrófico"),CONCATENATE("R",'Mapa final'!#REF!),"")</f>
        <v>#REF!</v>
      </c>
      <c r="AK32" s="295"/>
      <c r="AL32" s="295" t="e">
        <f>IF(AND('Mapa final'!#REF!="Baja",'Mapa final'!#REF!="Catastrófico"),CONCATENATE("R",'Mapa final'!#REF!),"")</f>
        <v>#REF!</v>
      </c>
      <c r="AM32" s="296"/>
      <c r="AN32" s="81"/>
      <c r="AO32" s="268"/>
      <c r="AP32" s="269"/>
      <c r="AQ32" s="269"/>
      <c r="AR32" s="269"/>
      <c r="AS32" s="269"/>
      <c r="AT32" s="270"/>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236"/>
      <c r="C33" s="236"/>
      <c r="D33" s="237"/>
      <c r="E33" s="277"/>
      <c r="F33" s="278"/>
      <c r="G33" s="278"/>
      <c r="H33" s="278"/>
      <c r="I33" s="278"/>
      <c r="J33" s="314"/>
      <c r="K33" s="312"/>
      <c r="L33" s="312"/>
      <c r="M33" s="312"/>
      <c r="N33" s="312"/>
      <c r="O33" s="313"/>
      <c r="P33" s="304"/>
      <c r="Q33" s="304"/>
      <c r="R33" s="304"/>
      <c r="S33" s="304"/>
      <c r="T33" s="304"/>
      <c r="U33" s="305"/>
      <c r="V33" s="303"/>
      <c r="W33" s="304"/>
      <c r="X33" s="304"/>
      <c r="Y33" s="304"/>
      <c r="Z33" s="304"/>
      <c r="AA33" s="305"/>
      <c r="AB33" s="287"/>
      <c r="AC33" s="283"/>
      <c r="AD33" s="283"/>
      <c r="AE33" s="283"/>
      <c r="AF33" s="283"/>
      <c r="AG33" s="284"/>
      <c r="AH33" s="294"/>
      <c r="AI33" s="295"/>
      <c r="AJ33" s="295"/>
      <c r="AK33" s="295"/>
      <c r="AL33" s="295"/>
      <c r="AM33" s="296"/>
      <c r="AN33" s="81"/>
      <c r="AO33" s="268"/>
      <c r="AP33" s="269"/>
      <c r="AQ33" s="269"/>
      <c r="AR33" s="269"/>
      <c r="AS33" s="269"/>
      <c r="AT33" s="270"/>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236"/>
      <c r="C34" s="236"/>
      <c r="D34" s="237"/>
      <c r="E34" s="277"/>
      <c r="F34" s="278"/>
      <c r="G34" s="278"/>
      <c r="H34" s="278"/>
      <c r="I34" s="278"/>
      <c r="J34" s="314" t="e">
        <f>IF(AND('Mapa final'!#REF!="Baja",'Mapa final'!#REF!="Leve"),CONCATENATE("R",'Mapa final'!#REF!),"")</f>
        <v>#REF!</v>
      </c>
      <c r="K34" s="312"/>
      <c r="L34" s="312" t="e">
        <f>IF(AND('Mapa final'!#REF!="Baja",'Mapa final'!#REF!="Leve"),CONCATENATE("R",'Mapa final'!#REF!),"")</f>
        <v>#REF!</v>
      </c>
      <c r="M34" s="312"/>
      <c r="N34" s="312" t="e">
        <f>IF(AND('Mapa final'!#REF!="Baja",'Mapa final'!#REF!="Leve"),CONCATENATE("R",'Mapa final'!#REF!),"")</f>
        <v>#REF!</v>
      </c>
      <c r="O34" s="313"/>
      <c r="P34" s="304" t="e">
        <f>IF(AND('Mapa final'!#REF!="Baja",'Mapa final'!#REF!="Menor"),CONCATENATE("R",'Mapa final'!#REF!),"")</f>
        <v>#REF!</v>
      </c>
      <c r="Q34" s="304"/>
      <c r="R34" s="304" t="e">
        <f>IF(AND('Mapa final'!#REF!="Baja",'Mapa final'!#REF!="Menor"),CONCATENATE("R",'Mapa final'!#REF!),"")</f>
        <v>#REF!</v>
      </c>
      <c r="S34" s="304"/>
      <c r="T34" s="304" t="e">
        <f>IF(AND('Mapa final'!#REF!="Baja",'Mapa final'!#REF!="Menor"),CONCATENATE("R",'Mapa final'!#REF!),"")</f>
        <v>#REF!</v>
      </c>
      <c r="U34" s="305"/>
      <c r="V34" s="303" t="e">
        <f>IF(AND('Mapa final'!#REF!="Baja",'Mapa final'!#REF!="Moderado"),CONCATENATE("R",'Mapa final'!#REF!),"")</f>
        <v>#REF!</v>
      </c>
      <c r="W34" s="304"/>
      <c r="X34" s="304" t="e">
        <f>IF(AND('Mapa final'!#REF!="Baja",'Mapa final'!#REF!="Moderado"),CONCATENATE("R",'Mapa final'!#REF!),"")</f>
        <v>#REF!</v>
      </c>
      <c r="Y34" s="304"/>
      <c r="Z34" s="304" t="e">
        <f>IF(AND('Mapa final'!#REF!="Baja",'Mapa final'!#REF!="Moderado"),CONCATENATE("R",'Mapa final'!#REF!),"")</f>
        <v>#REF!</v>
      </c>
      <c r="AA34" s="305"/>
      <c r="AB34" s="287" t="e">
        <f>IF(AND('Mapa final'!#REF!="Baja",'Mapa final'!#REF!="Mayor"),CONCATENATE("R",'Mapa final'!#REF!),"")</f>
        <v>#REF!</v>
      </c>
      <c r="AC34" s="283"/>
      <c r="AD34" s="283" t="e">
        <f>IF(AND('Mapa final'!#REF!="Baja",'Mapa final'!#REF!="Mayor"),CONCATENATE("R",'Mapa final'!#REF!),"")</f>
        <v>#REF!</v>
      </c>
      <c r="AE34" s="283"/>
      <c r="AF34" s="283" t="e">
        <f>IF(AND('Mapa final'!#REF!="Baja",'Mapa final'!#REF!="Mayor"),CONCATENATE("R",'Mapa final'!#REF!),"")</f>
        <v>#REF!</v>
      </c>
      <c r="AG34" s="284"/>
      <c r="AH34" s="294" t="e">
        <f>IF(AND('Mapa final'!#REF!="Baja",'Mapa final'!#REF!="Catastrófico"),CONCATENATE("R",'Mapa final'!#REF!),"")</f>
        <v>#REF!</v>
      </c>
      <c r="AI34" s="295"/>
      <c r="AJ34" s="295" t="e">
        <f>IF(AND('Mapa final'!#REF!="Baja",'Mapa final'!#REF!="Catastrófico"),CONCATENATE("R",'Mapa final'!#REF!),"")</f>
        <v>#REF!</v>
      </c>
      <c r="AK34" s="295"/>
      <c r="AL34" s="295" t="e">
        <f>IF(AND('Mapa final'!#REF!="Baja",'Mapa final'!#REF!="Catastrófico"),CONCATENATE("R",'Mapa final'!#REF!),"")</f>
        <v>#REF!</v>
      </c>
      <c r="AM34" s="296"/>
      <c r="AN34" s="81"/>
      <c r="AO34" s="268"/>
      <c r="AP34" s="269"/>
      <c r="AQ34" s="269"/>
      <c r="AR34" s="269"/>
      <c r="AS34" s="269"/>
      <c r="AT34" s="270"/>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236"/>
      <c r="C35" s="236"/>
      <c r="D35" s="237"/>
      <c r="E35" s="277"/>
      <c r="F35" s="278"/>
      <c r="G35" s="278"/>
      <c r="H35" s="278"/>
      <c r="I35" s="278"/>
      <c r="J35" s="314"/>
      <c r="K35" s="312"/>
      <c r="L35" s="312"/>
      <c r="M35" s="312"/>
      <c r="N35" s="312"/>
      <c r="O35" s="313"/>
      <c r="P35" s="304"/>
      <c r="Q35" s="304"/>
      <c r="R35" s="304"/>
      <c r="S35" s="304"/>
      <c r="T35" s="304"/>
      <c r="U35" s="305"/>
      <c r="V35" s="303"/>
      <c r="W35" s="304"/>
      <c r="X35" s="304"/>
      <c r="Y35" s="304"/>
      <c r="Z35" s="304"/>
      <c r="AA35" s="305"/>
      <c r="AB35" s="287"/>
      <c r="AC35" s="283"/>
      <c r="AD35" s="283"/>
      <c r="AE35" s="283"/>
      <c r="AF35" s="283"/>
      <c r="AG35" s="284"/>
      <c r="AH35" s="294"/>
      <c r="AI35" s="295"/>
      <c r="AJ35" s="295"/>
      <c r="AK35" s="295"/>
      <c r="AL35" s="295"/>
      <c r="AM35" s="296"/>
      <c r="AN35" s="81"/>
      <c r="AO35" s="268"/>
      <c r="AP35" s="269"/>
      <c r="AQ35" s="269"/>
      <c r="AR35" s="269"/>
      <c r="AS35" s="269"/>
      <c r="AT35" s="270"/>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236"/>
      <c r="C36" s="236"/>
      <c r="D36" s="237"/>
      <c r="E36" s="277"/>
      <c r="F36" s="278"/>
      <c r="G36" s="278"/>
      <c r="H36" s="278"/>
      <c r="I36" s="278"/>
      <c r="J36" s="314" t="e">
        <f>IF(AND('Mapa final'!#REF!="Baja",'Mapa final'!#REF!="Leve"),CONCATENATE("R",'Mapa final'!#REF!),"")</f>
        <v>#REF!</v>
      </c>
      <c r="K36" s="312"/>
      <c r="L36" s="312" t="e">
        <f>IF(AND('Mapa final'!#REF!="Baja",'Mapa final'!#REF!="Leve"),CONCATENATE("R",'Mapa final'!#REF!),"")</f>
        <v>#REF!</v>
      </c>
      <c r="M36" s="312"/>
      <c r="N36" s="312" t="str">
        <f>IF(AND('Mapa final'!$K$19="Baja",'Mapa final'!$O$19="Leve"),CONCATENATE("R",'Mapa final'!$A$19),"")</f>
        <v/>
      </c>
      <c r="O36" s="313"/>
      <c r="P36" s="304" t="e">
        <f>IF(AND('Mapa final'!#REF!="Baja",'Mapa final'!#REF!="Menor"),CONCATENATE("R",'Mapa final'!#REF!),"")</f>
        <v>#REF!</v>
      </c>
      <c r="Q36" s="304"/>
      <c r="R36" s="304" t="e">
        <f>IF(AND('Mapa final'!#REF!="Baja",'Mapa final'!#REF!="Menor"),CONCATENATE("R",'Mapa final'!#REF!),"")</f>
        <v>#REF!</v>
      </c>
      <c r="S36" s="304"/>
      <c r="T36" s="304" t="str">
        <f>IF(AND('Mapa final'!$K$19="Baja",'Mapa final'!$O$19="Menor"),CONCATENATE("R",'Mapa final'!$A$19),"")</f>
        <v/>
      </c>
      <c r="U36" s="305"/>
      <c r="V36" s="303" t="e">
        <f>IF(AND('Mapa final'!#REF!="Baja",'Mapa final'!#REF!="Moderado"),CONCATENATE("R",'Mapa final'!#REF!),"")</f>
        <v>#REF!</v>
      </c>
      <c r="W36" s="304"/>
      <c r="X36" s="304" t="e">
        <f>IF(AND('Mapa final'!#REF!="Baja",'Mapa final'!#REF!="Moderado"),CONCATENATE("R",'Mapa final'!#REF!),"")</f>
        <v>#REF!</v>
      </c>
      <c r="Y36" s="304"/>
      <c r="Z36" s="304" t="str">
        <f>IF(AND('Mapa final'!$K$19="Baja",'Mapa final'!$O$19="Moderado"),CONCATENATE("R",'Mapa final'!$A$19),"")</f>
        <v/>
      </c>
      <c r="AA36" s="305"/>
      <c r="AB36" s="287" t="e">
        <f>IF(AND('Mapa final'!#REF!="Baja",'Mapa final'!#REF!="Mayor"),CONCATENATE("R",'Mapa final'!#REF!),"")</f>
        <v>#REF!</v>
      </c>
      <c r="AC36" s="283"/>
      <c r="AD36" s="283" t="e">
        <f>IF(AND('Mapa final'!#REF!="Baja",'Mapa final'!#REF!="Mayor"),CONCATENATE("R",'Mapa final'!#REF!),"")</f>
        <v>#REF!</v>
      </c>
      <c r="AE36" s="283"/>
      <c r="AF36" s="283" t="str">
        <f>IF(AND('Mapa final'!$K$19="Baja",'Mapa final'!$O$19="Mayor"),CONCATENATE("R",'Mapa final'!$A$19),"")</f>
        <v/>
      </c>
      <c r="AG36" s="284"/>
      <c r="AH36" s="294" t="e">
        <f>IF(AND('Mapa final'!#REF!="Baja",'Mapa final'!#REF!="Catastrófico"),CONCATENATE("R",'Mapa final'!#REF!),"")</f>
        <v>#REF!</v>
      </c>
      <c r="AI36" s="295"/>
      <c r="AJ36" s="295" t="e">
        <f>IF(AND('Mapa final'!#REF!="Baja",'Mapa final'!#REF!="Catastrófico"),CONCATENATE("R",'Mapa final'!#REF!),"")</f>
        <v>#REF!</v>
      </c>
      <c r="AK36" s="295"/>
      <c r="AL36" s="295" t="str">
        <f>IF(AND('Mapa final'!$K$19="Baja",'Mapa final'!$O$19="Catastrófico"),CONCATENATE("R",'Mapa final'!$A$19),"")</f>
        <v/>
      </c>
      <c r="AM36" s="296"/>
      <c r="AN36" s="81"/>
      <c r="AO36" s="268"/>
      <c r="AP36" s="269"/>
      <c r="AQ36" s="269"/>
      <c r="AR36" s="269"/>
      <c r="AS36" s="269"/>
      <c r="AT36" s="270"/>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4.95" thickBot="1" x14ac:dyDescent="0.3">
      <c r="A37" s="81"/>
      <c r="B37" s="236"/>
      <c r="C37" s="236"/>
      <c r="D37" s="237"/>
      <c r="E37" s="280"/>
      <c r="F37" s="281"/>
      <c r="G37" s="281"/>
      <c r="H37" s="281"/>
      <c r="I37" s="281"/>
      <c r="J37" s="315"/>
      <c r="K37" s="316"/>
      <c r="L37" s="316"/>
      <c r="M37" s="316"/>
      <c r="N37" s="316"/>
      <c r="O37" s="317"/>
      <c r="P37" s="307"/>
      <c r="Q37" s="307"/>
      <c r="R37" s="307"/>
      <c r="S37" s="307"/>
      <c r="T37" s="307"/>
      <c r="U37" s="308"/>
      <c r="V37" s="306"/>
      <c r="W37" s="307"/>
      <c r="X37" s="307"/>
      <c r="Y37" s="307"/>
      <c r="Z37" s="307"/>
      <c r="AA37" s="308"/>
      <c r="AB37" s="291"/>
      <c r="AC37" s="292"/>
      <c r="AD37" s="292"/>
      <c r="AE37" s="292"/>
      <c r="AF37" s="292"/>
      <c r="AG37" s="293"/>
      <c r="AH37" s="297"/>
      <c r="AI37" s="298"/>
      <c r="AJ37" s="298"/>
      <c r="AK37" s="298"/>
      <c r="AL37" s="298"/>
      <c r="AM37" s="299"/>
      <c r="AN37" s="81"/>
      <c r="AO37" s="271"/>
      <c r="AP37" s="272"/>
      <c r="AQ37" s="272"/>
      <c r="AR37" s="272"/>
      <c r="AS37" s="272"/>
      <c r="AT37" s="273"/>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236"/>
      <c r="C38" s="236"/>
      <c r="D38" s="237"/>
      <c r="E38" s="274" t="s">
        <v>105</v>
      </c>
      <c r="F38" s="275"/>
      <c r="G38" s="275"/>
      <c r="H38" s="275"/>
      <c r="I38" s="276"/>
      <c r="J38" s="318" t="str">
        <f ca="1">IF(AND('Mapa final'!$K$11="Muy Baja",'Mapa final'!$O$11="Leve"),CONCATENATE("R",'Mapa final'!$A$11),"")</f>
        <v/>
      </c>
      <c r="K38" s="319"/>
      <c r="L38" s="319" t="e">
        <f>IF(AND('Mapa final'!#REF!="Muy Baja",'Mapa final'!#REF!="Leve"),CONCATENATE("R",'Mapa final'!#REF!),"")</f>
        <v>#REF!</v>
      </c>
      <c r="M38" s="319"/>
      <c r="N38" s="319" t="str">
        <f ca="1">IF(AND('Mapa final'!$K$13="Muy Baja",'Mapa final'!$O$13="Leve"),CONCATENATE("R",'Mapa final'!$A$13),"")</f>
        <v/>
      </c>
      <c r="O38" s="320"/>
      <c r="P38" s="318" t="str">
        <f ca="1">IF(AND('Mapa final'!$K$11="Muy Baja",'Mapa final'!$O$11="Menor"),CONCATENATE("R",'Mapa final'!$A$11),"")</f>
        <v/>
      </c>
      <c r="Q38" s="319"/>
      <c r="R38" s="319" t="e">
        <f>IF(AND('Mapa final'!#REF!="Muy Baja",'Mapa final'!#REF!="Menor"),CONCATENATE("R",'Mapa final'!#REF!),"")</f>
        <v>#REF!</v>
      </c>
      <c r="S38" s="319"/>
      <c r="T38" s="319" t="str">
        <f ca="1">IF(AND('Mapa final'!$K$13="Muy Baja",'Mapa final'!$O$13="Menor"),CONCATENATE("R",'Mapa final'!$A$13),"")</f>
        <v/>
      </c>
      <c r="U38" s="320"/>
      <c r="V38" s="309" t="str">
        <f ca="1">IF(AND('Mapa final'!$K$11="Muy Baja",'Mapa final'!$O$11="Moderado"),CONCATENATE("R",'Mapa final'!$A$11),"")</f>
        <v/>
      </c>
      <c r="W38" s="310"/>
      <c r="X38" s="310" t="e">
        <f>IF(AND('Mapa final'!#REF!="Muy Baja",'Mapa final'!#REF!="Moderado"),CONCATENATE("R",'Mapa final'!#REF!),"")</f>
        <v>#REF!</v>
      </c>
      <c r="Y38" s="310"/>
      <c r="Z38" s="310" t="str">
        <f ca="1">IF(AND('Mapa final'!$K$13="Muy Baja",'Mapa final'!$O$13="Moderado"),CONCATENATE("R",'Mapa final'!$A$13),"")</f>
        <v/>
      </c>
      <c r="AA38" s="311"/>
      <c r="AB38" s="285" t="str">
        <f ca="1">IF(AND('Mapa final'!$K$11="Muy Baja",'Mapa final'!$O$11="Mayor"),CONCATENATE("R",'Mapa final'!$A$11),"")</f>
        <v/>
      </c>
      <c r="AC38" s="286"/>
      <c r="AD38" s="286" t="e">
        <f>IF(AND('Mapa final'!#REF!="Muy Baja",'Mapa final'!#REF!="Mayor"),CONCATENATE("R",'Mapa final'!#REF!),"")</f>
        <v>#REF!</v>
      </c>
      <c r="AE38" s="286"/>
      <c r="AF38" s="286" t="str">
        <f ca="1">IF(AND('Mapa final'!$K$13="Muy Baja",'Mapa final'!$O$13="Mayor"),CONCATENATE("R",'Mapa final'!$A$13),"")</f>
        <v/>
      </c>
      <c r="AG38" s="288"/>
      <c r="AH38" s="300" t="str">
        <f ca="1">IF(AND('Mapa final'!$K$11="Muy Baja",'Mapa final'!$O$11="Catastrófico"),CONCATENATE("R",'Mapa final'!$A$11),"")</f>
        <v/>
      </c>
      <c r="AI38" s="301"/>
      <c r="AJ38" s="301" t="e">
        <f>IF(AND('Mapa final'!#REF!="Muy Baja",'Mapa final'!#REF!="Catastrófico"),CONCATENATE("R",'Mapa final'!#REF!),"")</f>
        <v>#REF!</v>
      </c>
      <c r="AK38" s="301"/>
      <c r="AL38" s="301" t="str">
        <f ca="1">IF(AND('Mapa final'!$K$13="Muy Baja",'Mapa final'!$O$13="Catastrófico"),CONCATENATE("R",'Mapa final'!$A$13),"")</f>
        <v/>
      </c>
      <c r="AM38" s="302"/>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236"/>
      <c r="C39" s="236"/>
      <c r="D39" s="237"/>
      <c r="E39" s="277"/>
      <c r="F39" s="278"/>
      <c r="G39" s="278"/>
      <c r="H39" s="278"/>
      <c r="I39" s="279"/>
      <c r="J39" s="314"/>
      <c r="K39" s="312"/>
      <c r="L39" s="312"/>
      <c r="M39" s="312"/>
      <c r="N39" s="312"/>
      <c r="O39" s="313"/>
      <c r="P39" s="314"/>
      <c r="Q39" s="312"/>
      <c r="R39" s="312"/>
      <c r="S39" s="312"/>
      <c r="T39" s="312"/>
      <c r="U39" s="313"/>
      <c r="V39" s="303"/>
      <c r="W39" s="304"/>
      <c r="X39" s="304"/>
      <c r="Y39" s="304"/>
      <c r="Z39" s="304"/>
      <c r="AA39" s="305"/>
      <c r="AB39" s="287"/>
      <c r="AC39" s="283"/>
      <c r="AD39" s="283"/>
      <c r="AE39" s="283"/>
      <c r="AF39" s="283"/>
      <c r="AG39" s="284"/>
      <c r="AH39" s="294"/>
      <c r="AI39" s="295"/>
      <c r="AJ39" s="295"/>
      <c r="AK39" s="295"/>
      <c r="AL39" s="295"/>
      <c r="AM39" s="296"/>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236"/>
      <c r="C40" s="236"/>
      <c r="D40" s="237"/>
      <c r="E40" s="277"/>
      <c r="F40" s="278"/>
      <c r="G40" s="278"/>
      <c r="H40" s="278"/>
      <c r="I40" s="279"/>
      <c r="J40" s="314" t="e">
        <f>IF(AND('Mapa final'!#REF!="Muy Baja",'Mapa final'!#REF!="Leve"),CONCATENATE("R",'Mapa final'!#REF!),"")</f>
        <v>#REF!</v>
      </c>
      <c r="K40" s="312"/>
      <c r="L40" s="312" t="e">
        <f>IF(AND('Mapa final'!#REF!="Muy Baja",'Mapa final'!#REF!="Leve"),CONCATENATE("R",'Mapa final'!#REF!),"")</f>
        <v>#REF!</v>
      </c>
      <c r="M40" s="312"/>
      <c r="N40" s="312" t="e">
        <f>IF(AND('Mapa final'!#REF!="Muy Baja",'Mapa final'!#REF!="Leve"),CONCATENATE("R",'Mapa final'!#REF!),"")</f>
        <v>#REF!</v>
      </c>
      <c r="O40" s="313"/>
      <c r="P40" s="314" t="e">
        <f>IF(AND('Mapa final'!#REF!="Muy Baja",'Mapa final'!#REF!="Menor"),CONCATENATE("R",'Mapa final'!#REF!),"")</f>
        <v>#REF!</v>
      </c>
      <c r="Q40" s="312"/>
      <c r="R40" s="312" t="e">
        <f>IF(AND('Mapa final'!#REF!="Muy Baja",'Mapa final'!#REF!="Menor"),CONCATENATE("R",'Mapa final'!#REF!),"")</f>
        <v>#REF!</v>
      </c>
      <c r="S40" s="312"/>
      <c r="T40" s="312" t="e">
        <f>IF(AND('Mapa final'!#REF!="Muy Baja",'Mapa final'!#REF!="Menor"),CONCATENATE("R",'Mapa final'!#REF!),"")</f>
        <v>#REF!</v>
      </c>
      <c r="U40" s="313"/>
      <c r="V40" s="303" t="e">
        <f>IF(AND('Mapa final'!#REF!="Muy Baja",'Mapa final'!#REF!="Moderado"),CONCATENATE("R",'Mapa final'!#REF!),"")</f>
        <v>#REF!</v>
      </c>
      <c r="W40" s="304"/>
      <c r="X40" s="304" t="e">
        <f>IF(AND('Mapa final'!#REF!="Muy Baja",'Mapa final'!#REF!="Moderado"),CONCATENATE("R",'Mapa final'!#REF!),"")</f>
        <v>#REF!</v>
      </c>
      <c r="Y40" s="304"/>
      <c r="Z40" s="304" t="e">
        <f>IF(AND('Mapa final'!#REF!="Muy Baja",'Mapa final'!#REF!="Moderado"),CONCATENATE("R",'Mapa final'!#REF!),"")</f>
        <v>#REF!</v>
      </c>
      <c r="AA40" s="305"/>
      <c r="AB40" s="287" t="e">
        <f>IF(AND('Mapa final'!#REF!="Muy Baja",'Mapa final'!#REF!="Mayor"),CONCATENATE("R",'Mapa final'!#REF!),"")</f>
        <v>#REF!</v>
      </c>
      <c r="AC40" s="283"/>
      <c r="AD40" s="283" t="e">
        <f>IF(AND('Mapa final'!#REF!="Muy Baja",'Mapa final'!#REF!="Mayor"),CONCATENATE("R",'Mapa final'!#REF!),"")</f>
        <v>#REF!</v>
      </c>
      <c r="AE40" s="283"/>
      <c r="AF40" s="283" t="e">
        <f>IF(AND('Mapa final'!#REF!="Muy Baja",'Mapa final'!#REF!="Mayor"),CONCATENATE("R",'Mapa final'!#REF!),"")</f>
        <v>#REF!</v>
      </c>
      <c r="AG40" s="284"/>
      <c r="AH40" s="294" t="e">
        <f>IF(AND('Mapa final'!#REF!="Muy Baja",'Mapa final'!#REF!="Catastrófico"),CONCATENATE("R",'Mapa final'!#REF!),"")</f>
        <v>#REF!</v>
      </c>
      <c r="AI40" s="295"/>
      <c r="AJ40" s="295" t="e">
        <f>IF(AND('Mapa final'!#REF!="Muy Baja",'Mapa final'!#REF!="Catastrófico"),CONCATENATE("R",'Mapa final'!#REF!),"")</f>
        <v>#REF!</v>
      </c>
      <c r="AK40" s="295"/>
      <c r="AL40" s="295" t="e">
        <f>IF(AND('Mapa final'!#REF!="Muy Baja",'Mapa final'!#REF!="Catastrófico"),CONCATENATE("R",'Mapa final'!#REF!),"")</f>
        <v>#REF!</v>
      </c>
      <c r="AM40" s="296"/>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236"/>
      <c r="C41" s="236"/>
      <c r="D41" s="237"/>
      <c r="E41" s="277"/>
      <c r="F41" s="278"/>
      <c r="G41" s="278"/>
      <c r="H41" s="278"/>
      <c r="I41" s="279"/>
      <c r="J41" s="314"/>
      <c r="K41" s="312"/>
      <c r="L41" s="312"/>
      <c r="M41" s="312"/>
      <c r="N41" s="312"/>
      <c r="O41" s="313"/>
      <c r="P41" s="314"/>
      <c r="Q41" s="312"/>
      <c r="R41" s="312"/>
      <c r="S41" s="312"/>
      <c r="T41" s="312"/>
      <c r="U41" s="313"/>
      <c r="V41" s="303"/>
      <c r="W41" s="304"/>
      <c r="X41" s="304"/>
      <c r="Y41" s="304"/>
      <c r="Z41" s="304"/>
      <c r="AA41" s="305"/>
      <c r="AB41" s="287"/>
      <c r="AC41" s="283"/>
      <c r="AD41" s="283"/>
      <c r="AE41" s="283"/>
      <c r="AF41" s="283"/>
      <c r="AG41" s="284"/>
      <c r="AH41" s="294"/>
      <c r="AI41" s="295"/>
      <c r="AJ41" s="295"/>
      <c r="AK41" s="295"/>
      <c r="AL41" s="295"/>
      <c r="AM41" s="296"/>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236"/>
      <c r="C42" s="236"/>
      <c r="D42" s="237"/>
      <c r="E42" s="277"/>
      <c r="F42" s="278"/>
      <c r="G42" s="278"/>
      <c r="H42" s="278"/>
      <c r="I42" s="279"/>
      <c r="J42" s="314" t="e">
        <f>IF(AND('Mapa final'!#REF!="Muy Baja",'Mapa final'!#REF!="Leve"),CONCATENATE("R",'Mapa final'!#REF!),"")</f>
        <v>#REF!</v>
      </c>
      <c r="K42" s="312"/>
      <c r="L42" s="312" t="e">
        <f>IF(AND('Mapa final'!#REF!="Muy Baja",'Mapa final'!#REF!="Leve"),CONCATENATE("R",'Mapa final'!#REF!),"")</f>
        <v>#REF!</v>
      </c>
      <c r="M42" s="312"/>
      <c r="N42" s="312" t="e">
        <f>IF(AND('Mapa final'!#REF!="Muy Baja",'Mapa final'!#REF!="Leve"),CONCATENATE("R",'Mapa final'!#REF!),"")</f>
        <v>#REF!</v>
      </c>
      <c r="O42" s="313"/>
      <c r="P42" s="314" t="e">
        <f>IF(AND('Mapa final'!#REF!="Muy Baja",'Mapa final'!#REF!="Menor"),CONCATENATE("R",'Mapa final'!#REF!),"")</f>
        <v>#REF!</v>
      </c>
      <c r="Q42" s="312"/>
      <c r="R42" s="312" t="e">
        <f>IF(AND('Mapa final'!#REF!="Muy Baja",'Mapa final'!#REF!="Menor"),CONCATENATE("R",'Mapa final'!#REF!),"")</f>
        <v>#REF!</v>
      </c>
      <c r="S42" s="312"/>
      <c r="T42" s="312" t="e">
        <f>IF(AND('Mapa final'!#REF!="Muy Baja",'Mapa final'!#REF!="Menor"),CONCATENATE("R",'Mapa final'!#REF!),"")</f>
        <v>#REF!</v>
      </c>
      <c r="U42" s="313"/>
      <c r="V42" s="303" t="e">
        <f>IF(AND('Mapa final'!#REF!="Muy Baja",'Mapa final'!#REF!="Moderado"),CONCATENATE("R",'Mapa final'!#REF!),"")</f>
        <v>#REF!</v>
      </c>
      <c r="W42" s="304"/>
      <c r="X42" s="304" t="e">
        <f>IF(AND('Mapa final'!#REF!="Muy Baja",'Mapa final'!#REF!="Moderado"),CONCATENATE("R",'Mapa final'!#REF!),"")</f>
        <v>#REF!</v>
      </c>
      <c r="Y42" s="304"/>
      <c r="Z42" s="304" t="e">
        <f>IF(AND('Mapa final'!#REF!="Muy Baja",'Mapa final'!#REF!="Moderado"),CONCATENATE("R",'Mapa final'!#REF!),"")</f>
        <v>#REF!</v>
      </c>
      <c r="AA42" s="305"/>
      <c r="AB42" s="287" t="e">
        <f>IF(AND('Mapa final'!#REF!="Muy Baja",'Mapa final'!#REF!="Mayor"),CONCATENATE("R",'Mapa final'!#REF!),"")</f>
        <v>#REF!</v>
      </c>
      <c r="AC42" s="283"/>
      <c r="AD42" s="283" t="e">
        <f>IF(AND('Mapa final'!#REF!="Muy Baja",'Mapa final'!#REF!="Mayor"),CONCATENATE("R",'Mapa final'!#REF!),"")</f>
        <v>#REF!</v>
      </c>
      <c r="AE42" s="283"/>
      <c r="AF42" s="283" t="e">
        <f>IF(AND('Mapa final'!#REF!="Muy Baja",'Mapa final'!#REF!="Mayor"),CONCATENATE("R",'Mapa final'!#REF!),"")</f>
        <v>#REF!</v>
      </c>
      <c r="AG42" s="284"/>
      <c r="AH42" s="294" t="e">
        <f>IF(AND('Mapa final'!#REF!="Muy Baja",'Mapa final'!#REF!="Catastrófico"),CONCATENATE("R",'Mapa final'!#REF!),"")</f>
        <v>#REF!</v>
      </c>
      <c r="AI42" s="295"/>
      <c r="AJ42" s="295" t="e">
        <f>IF(AND('Mapa final'!#REF!="Muy Baja",'Mapa final'!#REF!="Catastrófico"),CONCATENATE("R",'Mapa final'!#REF!),"")</f>
        <v>#REF!</v>
      </c>
      <c r="AK42" s="295"/>
      <c r="AL42" s="295" t="e">
        <f>IF(AND('Mapa final'!#REF!="Muy Baja",'Mapa final'!#REF!="Catastrófico"),CONCATENATE("R",'Mapa final'!#REF!),"")</f>
        <v>#REF!</v>
      </c>
      <c r="AM42" s="296"/>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236"/>
      <c r="C43" s="236"/>
      <c r="D43" s="237"/>
      <c r="E43" s="277"/>
      <c r="F43" s="278"/>
      <c r="G43" s="278"/>
      <c r="H43" s="278"/>
      <c r="I43" s="279"/>
      <c r="J43" s="314"/>
      <c r="K43" s="312"/>
      <c r="L43" s="312"/>
      <c r="M43" s="312"/>
      <c r="N43" s="312"/>
      <c r="O43" s="313"/>
      <c r="P43" s="314"/>
      <c r="Q43" s="312"/>
      <c r="R43" s="312"/>
      <c r="S43" s="312"/>
      <c r="T43" s="312"/>
      <c r="U43" s="313"/>
      <c r="V43" s="303"/>
      <c r="W43" s="304"/>
      <c r="X43" s="304"/>
      <c r="Y43" s="304"/>
      <c r="Z43" s="304"/>
      <c r="AA43" s="305"/>
      <c r="AB43" s="287"/>
      <c r="AC43" s="283"/>
      <c r="AD43" s="283"/>
      <c r="AE43" s="283"/>
      <c r="AF43" s="283"/>
      <c r="AG43" s="284"/>
      <c r="AH43" s="294"/>
      <c r="AI43" s="295"/>
      <c r="AJ43" s="295"/>
      <c r="AK43" s="295"/>
      <c r="AL43" s="295"/>
      <c r="AM43" s="296"/>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236"/>
      <c r="C44" s="236"/>
      <c r="D44" s="237"/>
      <c r="E44" s="277"/>
      <c r="F44" s="278"/>
      <c r="G44" s="278"/>
      <c r="H44" s="278"/>
      <c r="I44" s="279"/>
      <c r="J44" s="314" t="e">
        <f>IF(AND('Mapa final'!#REF!="Muy Baja",'Mapa final'!#REF!="Leve"),CONCATENATE("R",'Mapa final'!#REF!),"")</f>
        <v>#REF!</v>
      </c>
      <c r="K44" s="312"/>
      <c r="L44" s="312" t="e">
        <f>IF(AND('Mapa final'!#REF!="Muy Baja",'Mapa final'!#REF!="Leve"),CONCATENATE("R",'Mapa final'!#REF!),"")</f>
        <v>#REF!</v>
      </c>
      <c r="M44" s="312"/>
      <c r="N44" s="312" t="str">
        <f>IF(AND('Mapa final'!$K$19="Muy Baja",'Mapa final'!$O$19="Leve"),CONCATENATE("R",'Mapa final'!$A$19),"")</f>
        <v/>
      </c>
      <c r="O44" s="313"/>
      <c r="P44" s="314" t="e">
        <f>IF(AND('Mapa final'!#REF!="Muy Baja",'Mapa final'!#REF!="Menor"),CONCATENATE("R",'Mapa final'!#REF!),"")</f>
        <v>#REF!</v>
      </c>
      <c r="Q44" s="312"/>
      <c r="R44" s="312" t="e">
        <f>IF(AND('Mapa final'!#REF!="Muy Baja",'Mapa final'!#REF!="Menor"),CONCATENATE("R",'Mapa final'!#REF!),"")</f>
        <v>#REF!</v>
      </c>
      <c r="S44" s="312"/>
      <c r="T44" s="312" t="str">
        <f>IF(AND('Mapa final'!$K$19="Muy Baja",'Mapa final'!$O$19="Menor"),CONCATENATE("R",'Mapa final'!$A$19),"")</f>
        <v/>
      </c>
      <c r="U44" s="313"/>
      <c r="V44" s="303" t="e">
        <f>IF(AND('Mapa final'!#REF!="Muy Baja",'Mapa final'!#REF!="Moderado"),CONCATENATE("R",'Mapa final'!#REF!),"")</f>
        <v>#REF!</v>
      </c>
      <c r="W44" s="304"/>
      <c r="X44" s="304" t="e">
        <f>IF(AND('Mapa final'!#REF!="Muy Baja",'Mapa final'!#REF!="Moderado"),CONCATENATE("R",'Mapa final'!#REF!),"")</f>
        <v>#REF!</v>
      </c>
      <c r="Y44" s="304"/>
      <c r="Z44" s="304" t="str">
        <f>IF(AND('Mapa final'!$K$19="Muy Baja",'Mapa final'!$O$19="Moderado"),CONCATENATE("R",'Mapa final'!$A$19),"")</f>
        <v/>
      </c>
      <c r="AA44" s="305"/>
      <c r="AB44" s="287" t="e">
        <f>IF(AND('Mapa final'!#REF!="Muy Baja",'Mapa final'!#REF!="Mayor"),CONCATENATE("R",'Mapa final'!#REF!),"")</f>
        <v>#REF!</v>
      </c>
      <c r="AC44" s="283"/>
      <c r="AD44" s="283" t="e">
        <f>IF(AND('Mapa final'!#REF!="Muy Baja",'Mapa final'!#REF!="Mayor"),CONCATENATE("R",'Mapa final'!#REF!),"")</f>
        <v>#REF!</v>
      </c>
      <c r="AE44" s="283"/>
      <c r="AF44" s="283" t="str">
        <f>IF(AND('Mapa final'!$K$19="Muy Baja",'Mapa final'!$O$19="Mayor"),CONCATENATE("R",'Mapa final'!$A$19),"")</f>
        <v/>
      </c>
      <c r="AG44" s="284"/>
      <c r="AH44" s="294" t="e">
        <f>IF(AND('Mapa final'!#REF!="Muy Baja",'Mapa final'!#REF!="Catastrófico"),CONCATENATE("R",'Mapa final'!#REF!),"")</f>
        <v>#REF!</v>
      </c>
      <c r="AI44" s="295"/>
      <c r="AJ44" s="295" t="e">
        <f>IF(AND('Mapa final'!#REF!="Muy Baja",'Mapa final'!#REF!="Catastrófico"),CONCATENATE("R",'Mapa final'!#REF!),"")</f>
        <v>#REF!</v>
      </c>
      <c r="AK44" s="295"/>
      <c r="AL44" s="295" t="str">
        <f>IF(AND('Mapa final'!$K$19="Muy Baja",'Mapa final'!$O$19="Catastrófico"),CONCATENATE("R",'Mapa final'!$A$19),"")</f>
        <v/>
      </c>
      <c r="AM44" s="296"/>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4.95" thickBot="1" x14ac:dyDescent="0.3">
      <c r="A45" s="81"/>
      <c r="B45" s="236"/>
      <c r="C45" s="236"/>
      <c r="D45" s="237"/>
      <c r="E45" s="280"/>
      <c r="F45" s="281"/>
      <c r="G45" s="281"/>
      <c r="H45" s="281"/>
      <c r="I45" s="282"/>
      <c r="J45" s="315"/>
      <c r="K45" s="316"/>
      <c r="L45" s="316"/>
      <c r="M45" s="316"/>
      <c r="N45" s="316"/>
      <c r="O45" s="317"/>
      <c r="P45" s="315"/>
      <c r="Q45" s="316"/>
      <c r="R45" s="316"/>
      <c r="S45" s="316"/>
      <c r="T45" s="316"/>
      <c r="U45" s="317"/>
      <c r="V45" s="306"/>
      <c r="W45" s="307"/>
      <c r="X45" s="307"/>
      <c r="Y45" s="307"/>
      <c r="Z45" s="307"/>
      <c r="AA45" s="308"/>
      <c r="AB45" s="291"/>
      <c r="AC45" s="292"/>
      <c r="AD45" s="292"/>
      <c r="AE45" s="292"/>
      <c r="AF45" s="292"/>
      <c r="AG45" s="293"/>
      <c r="AH45" s="297"/>
      <c r="AI45" s="298"/>
      <c r="AJ45" s="298"/>
      <c r="AK45" s="298"/>
      <c r="AL45" s="298"/>
      <c r="AM45" s="299"/>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274" t="s">
        <v>104</v>
      </c>
      <c r="K46" s="275"/>
      <c r="L46" s="275"/>
      <c r="M46" s="275"/>
      <c r="N46" s="275"/>
      <c r="O46" s="276"/>
      <c r="P46" s="274" t="s">
        <v>103</v>
      </c>
      <c r="Q46" s="275"/>
      <c r="R46" s="275"/>
      <c r="S46" s="275"/>
      <c r="T46" s="275"/>
      <c r="U46" s="276"/>
      <c r="V46" s="274" t="s">
        <v>102</v>
      </c>
      <c r="W46" s="275"/>
      <c r="X46" s="275"/>
      <c r="Y46" s="275"/>
      <c r="Z46" s="275"/>
      <c r="AA46" s="276"/>
      <c r="AB46" s="274" t="s">
        <v>101</v>
      </c>
      <c r="AC46" s="290"/>
      <c r="AD46" s="275"/>
      <c r="AE46" s="275"/>
      <c r="AF46" s="275"/>
      <c r="AG46" s="276"/>
      <c r="AH46" s="274" t="s">
        <v>100</v>
      </c>
      <c r="AI46" s="275"/>
      <c r="AJ46" s="275"/>
      <c r="AK46" s="275"/>
      <c r="AL46" s="275"/>
      <c r="AM46" s="276"/>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277"/>
      <c r="K47" s="278"/>
      <c r="L47" s="278"/>
      <c r="M47" s="278"/>
      <c r="N47" s="278"/>
      <c r="O47" s="279"/>
      <c r="P47" s="277"/>
      <c r="Q47" s="278"/>
      <c r="R47" s="278"/>
      <c r="S47" s="278"/>
      <c r="T47" s="278"/>
      <c r="U47" s="279"/>
      <c r="V47" s="277"/>
      <c r="W47" s="278"/>
      <c r="X47" s="278"/>
      <c r="Y47" s="278"/>
      <c r="Z47" s="278"/>
      <c r="AA47" s="279"/>
      <c r="AB47" s="277"/>
      <c r="AC47" s="278"/>
      <c r="AD47" s="278"/>
      <c r="AE47" s="278"/>
      <c r="AF47" s="278"/>
      <c r="AG47" s="279"/>
      <c r="AH47" s="277"/>
      <c r="AI47" s="278"/>
      <c r="AJ47" s="278"/>
      <c r="AK47" s="278"/>
      <c r="AL47" s="278"/>
      <c r="AM47" s="279"/>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277"/>
      <c r="K48" s="278"/>
      <c r="L48" s="278"/>
      <c r="M48" s="278"/>
      <c r="N48" s="278"/>
      <c r="O48" s="279"/>
      <c r="P48" s="277"/>
      <c r="Q48" s="278"/>
      <c r="R48" s="278"/>
      <c r="S48" s="278"/>
      <c r="T48" s="278"/>
      <c r="U48" s="279"/>
      <c r="V48" s="277"/>
      <c r="W48" s="278"/>
      <c r="X48" s="278"/>
      <c r="Y48" s="278"/>
      <c r="Z48" s="278"/>
      <c r="AA48" s="279"/>
      <c r="AB48" s="277"/>
      <c r="AC48" s="278"/>
      <c r="AD48" s="278"/>
      <c r="AE48" s="278"/>
      <c r="AF48" s="278"/>
      <c r="AG48" s="279"/>
      <c r="AH48" s="277"/>
      <c r="AI48" s="278"/>
      <c r="AJ48" s="278"/>
      <c r="AK48" s="278"/>
      <c r="AL48" s="278"/>
      <c r="AM48" s="279"/>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277"/>
      <c r="K49" s="278"/>
      <c r="L49" s="278"/>
      <c r="M49" s="278"/>
      <c r="N49" s="278"/>
      <c r="O49" s="279"/>
      <c r="P49" s="277"/>
      <c r="Q49" s="278"/>
      <c r="R49" s="278"/>
      <c r="S49" s="278"/>
      <c r="T49" s="278"/>
      <c r="U49" s="279"/>
      <c r="V49" s="277"/>
      <c r="W49" s="278"/>
      <c r="X49" s="278"/>
      <c r="Y49" s="278"/>
      <c r="Z49" s="278"/>
      <c r="AA49" s="279"/>
      <c r="AB49" s="277"/>
      <c r="AC49" s="278"/>
      <c r="AD49" s="278"/>
      <c r="AE49" s="278"/>
      <c r="AF49" s="278"/>
      <c r="AG49" s="279"/>
      <c r="AH49" s="277"/>
      <c r="AI49" s="278"/>
      <c r="AJ49" s="278"/>
      <c r="AK49" s="278"/>
      <c r="AL49" s="278"/>
      <c r="AM49" s="279"/>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277"/>
      <c r="K50" s="278"/>
      <c r="L50" s="278"/>
      <c r="M50" s="278"/>
      <c r="N50" s="278"/>
      <c r="O50" s="279"/>
      <c r="P50" s="277"/>
      <c r="Q50" s="278"/>
      <c r="R50" s="278"/>
      <c r="S50" s="278"/>
      <c r="T50" s="278"/>
      <c r="U50" s="279"/>
      <c r="V50" s="277"/>
      <c r="W50" s="278"/>
      <c r="X50" s="278"/>
      <c r="Y50" s="278"/>
      <c r="Z50" s="278"/>
      <c r="AA50" s="279"/>
      <c r="AB50" s="277"/>
      <c r="AC50" s="278"/>
      <c r="AD50" s="278"/>
      <c r="AE50" s="278"/>
      <c r="AF50" s="278"/>
      <c r="AG50" s="279"/>
      <c r="AH50" s="277"/>
      <c r="AI50" s="278"/>
      <c r="AJ50" s="278"/>
      <c r="AK50" s="278"/>
      <c r="AL50" s="278"/>
      <c r="AM50" s="279"/>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4.95" thickBot="1" x14ac:dyDescent="0.3">
      <c r="A51" s="81"/>
      <c r="B51" s="81"/>
      <c r="C51" s="81"/>
      <c r="D51" s="81"/>
      <c r="E51" s="81"/>
      <c r="F51" s="81"/>
      <c r="G51" s="81"/>
      <c r="H51" s="81"/>
      <c r="I51" s="81"/>
      <c r="J51" s="280"/>
      <c r="K51" s="281"/>
      <c r="L51" s="281"/>
      <c r="M51" s="281"/>
      <c r="N51" s="281"/>
      <c r="O51" s="282"/>
      <c r="P51" s="280"/>
      <c r="Q51" s="281"/>
      <c r="R51" s="281"/>
      <c r="S51" s="281"/>
      <c r="T51" s="281"/>
      <c r="U51" s="282"/>
      <c r="V51" s="280"/>
      <c r="W51" s="281"/>
      <c r="X51" s="281"/>
      <c r="Y51" s="281"/>
      <c r="Z51" s="281"/>
      <c r="AA51" s="282"/>
      <c r="AB51" s="280"/>
      <c r="AC51" s="281"/>
      <c r="AD51" s="281"/>
      <c r="AE51" s="281"/>
      <c r="AF51" s="281"/>
      <c r="AG51" s="282"/>
      <c r="AH51" s="280"/>
      <c r="AI51" s="281"/>
      <c r="AJ51" s="281"/>
      <c r="AK51" s="281"/>
      <c r="AL51" s="281"/>
      <c r="AM51" s="282"/>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4.95" customHeight="1" x14ac:dyDescent="0.25">
      <c r="A53" s="81"/>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4.95" customHeight="1" x14ac:dyDescent="0.25">
      <c r="A54" s="81"/>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B2" sqref="B2:I4"/>
    </sheetView>
  </sheetViews>
  <sheetFormatPr baseColWidth="10" defaultRowHeight="14.3" x14ac:dyDescent="0.25"/>
  <cols>
    <col min="2" max="18" width="5.625" customWidth="1"/>
    <col min="19" max="19" width="8.375" customWidth="1"/>
    <col min="20" max="23" width="5.625" customWidth="1"/>
    <col min="24" max="24" width="8.375" customWidth="1"/>
    <col min="25" max="26" width="5.625" customWidth="1"/>
    <col min="27" max="27" width="10.625" customWidth="1"/>
    <col min="28" max="28" width="5.625" customWidth="1"/>
    <col min="29" max="29" width="7.375" customWidth="1"/>
    <col min="30" max="33" width="5.625" customWidth="1"/>
    <col min="34" max="34" width="8.375" customWidth="1"/>
    <col min="35" max="39" width="5.625" customWidth="1"/>
    <col min="41" max="46" width="5.62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347" t="s">
        <v>142</v>
      </c>
      <c r="C2" s="348"/>
      <c r="D2" s="348"/>
      <c r="E2" s="348"/>
      <c r="F2" s="348"/>
      <c r="G2" s="348"/>
      <c r="H2" s="348"/>
      <c r="I2" s="348"/>
      <c r="J2" s="289" t="s">
        <v>2</v>
      </c>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 customHeight="1" x14ac:dyDescent="0.25">
      <c r="A3" s="81"/>
      <c r="B3" s="348"/>
      <c r="C3" s="348"/>
      <c r="D3" s="348"/>
      <c r="E3" s="348"/>
      <c r="F3" s="348"/>
      <c r="G3" s="348"/>
      <c r="H3" s="348"/>
      <c r="I3" s="348"/>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4.95" customHeight="1" x14ac:dyDescent="0.25">
      <c r="A4" s="81"/>
      <c r="B4" s="348"/>
      <c r="C4" s="348"/>
      <c r="D4" s="348"/>
      <c r="E4" s="348"/>
      <c r="F4" s="348"/>
      <c r="G4" s="348"/>
      <c r="H4" s="348"/>
      <c r="I4" s="348"/>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4.9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4.95" customHeight="1" x14ac:dyDescent="0.3">
      <c r="A6" s="81"/>
      <c r="B6" s="236" t="s">
        <v>3</v>
      </c>
      <c r="C6" s="236"/>
      <c r="D6" s="237"/>
      <c r="E6" s="331" t="s">
        <v>108</v>
      </c>
      <c r="F6" s="332"/>
      <c r="G6" s="332"/>
      <c r="H6" s="332"/>
      <c r="I6" s="349"/>
      <c r="J6" s="44" t="str">
        <f ca="1">IF(AND('Mapa final'!$AB$11="Muy Alta",'Mapa final'!$AD$11="Leve"),CONCATENATE("R1C",'Mapa final'!$R$11),"")</f>
        <v/>
      </c>
      <c r="K6" s="45" t="str">
        <f ca="1">IF(AND('Mapa final'!$AB$12="Muy Alta",'Mapa final'!$AD$12="Leve"),CONCATENATE("R1C",'Mapa final'!$R$12),"")</f>
        <v/>
      </c>
      <c r="L6" s="45" t="e">
        <f>IF(AND('Mapa final'!#REF!="Muy Alta",'Mapa final'!#REF!="Leve"),CONCATENATE("R1C",'Mapa final'!#REF!),"")</f>
        <v>#REF!</v>
      </c>
      <c r="M6" s="45" t="e">
        <f>IF(AND('Mapa final'!#REF!="Muy Alta",'Mapa final'!#REF!="Leve"),CONCATENATE("R1C",'Mapa final'!#REF!),"")</f>
        <v>#REF!</v>
      </c>
      <c r="N6" s="45" t="e">
        <f>IF(AND('Mapa final'!#REF!="Muy Alta",'Mapa final'!#REF!="Leve"),CONCATENATE("R1C",'Mapa final'!#REF!),"")</f>
        <v>#REF!</v>
      </c>
      <c r="O6" s="46" t="e">
        <f>IF(AND('Mapa final'!#REF!="Muy Alta",'Mapa final'!#REF!="Leve"),CONCATENATE("R1C",'Mapa final'!#REF!),"")</f>
        <v>#REF!</v>
      </c>
      <c r="P6" s="44" t="str">
        <f ca="1">IF(AND('Mapa final'!$AB$11="Muy Alta",'Mapa final'!$AD$11="Menor"),CONCATENATE("R1C",'Mapa final'!$R$11),"")</f>
        <v/>
      </c>
      <c r="Q6" s="45" t="str">
        <f ca="1">IF(AND('Mapa final'!$AB$12="Muy Alta",'Mapa final'!$AD$12="Menor"),CONCATENATE("R1C",'Mapa final'!$R$12),"")</f>
        <v/>
      </c>
      <c r="R6" s="45" t="e">
        <f>IF(AND('Mapa final'!#REF!="Muy Alta",'Mapa final'!#REF!="Menor"),CONCATENATE("R1C",'Mapa final'!#REF!),"")</f>
        <v>#REF!</v>
      </c>
      <c r="S6" s="45" t="e">
        <f>IF(AND('Mapa final'!#REF!="Muy Alta",'Mapa final'!#REF!="Menor"),CONCATENATE("R1C",'Mapa final'!#REF!),"")</f>
        <v>#REF!</v>
      </c>
      <c r="T6" s="45" t="e">
        <f>IF(AND('Mapa final'!#REF!="Muy Alta",'Mapa final'!#REF!="Menor"),CONCATENATE("R1C",'Mapa final'!#REF!),"")</f>
        <v>#REF!</v>
      </c>
      <c r="U6" s="46" t="e">
        <f>IF(AND('Mapa final'!#REF!="Muy Alta",'Mapa final'!#REF!="Menor"),CONCATENATE("R1C",'Mapa final'!#REF!),"")</f>
        <v>#REF!</v>
      </c>
      <c r="V6" s="44" t="str">
        <f ca="1">IF(AND('Mapa final'!$AB$11="Muy Alta",'Mapa final'!$AD$11="Moderado"),CONCATENATE("R1C",'Mapa final'!$R$11),"")</f>
        <v/>
      </c>
      <c r="W6" s="45" t="str">
        <f ca="1">IF(AND('Mapa final'!$AB$12="Muy Alta",'Mapa final'!$AD$12="Moderado"),CONCATENATE("R1C",'Mapa final'!$R$12),"")</f>
        <v/>
      </c>
      <c r="X6" s="45" t="e">
        <f>IF(AND('Mapa final'!#REF!="Muy Alta",'Mapa final'!#REF!="Moderado"),CONCATENATE("R1C",'Mapa final'!#REF!),"")</f>
        <v>#REF!</v>
      </c>
      <c r="Y6" s="45" t="e">
        <f>IF(AND('Mapa final'!#REF!="Muy Alta",'Mapa final'!#REF!="Moderado"),CONCATENATE("R1C",'Mapa final'!#REF!),"")</f>
        <v>#REF!</v>
      </c>
      <c r="Z6" s="45" t="e">
        <f>IF(AND('Mapa final'!#REF!="Muy Alta",'Mapa final'!#REF!="Moderado"),CONCATENATE("R1C",'Mapa final'!#REF!),"")</f>
        <v>#REF!</v>
      </c>
      <c r="AA6" s="46" t="e">
        <f>IF(AND('Mapa final'!#REF!="Muy Alta",'Mapa final'!#REF!="Moderado"),CONCATENATE("R1C",'Mapa final'!#REF!),"")</f>
        <v>#REF!</v>
      </c>
      <c r="AB6" s="44" t="str">
        <f ca="1">IF(AND('Mapa final'!$AB$11="Muy Alta",'Mapa final'!$AD$11="Mayor"),CONCATENATE("R1C",'Mapa final'!$R$11),"")</f>
        <v/>
      </c>
      <c r="AC6" s="45" t="str">
        <f ca="1">IF(AND('Mapa final'!$AB$12="Muy Alta",'Mapa final'!$AD$12="Mayor"),CONCATENATE("R1C",'Mapa final'!$R$12),"")</f>
        <v/>
      </c>
      <c r="AD6" s="45" t="e">
        <f>IF(AND('Mapa final'!#REF!="Muy Alta",'Mapa final'!#REF!="Mayor"),CONCATENATE("R1C",'Mapa final'!#REF!),"")</f>
        <v>#REF!</v>
      </c>
      <c r="AE6" s="45" t="e">
        <f>IF(AND('Mapa final'!#REF!="Muy Alta",'Mapa final'!#REF!="Mayor"),CONCATENATE("R1C",'Mapa final'!#REF!),"")</f>
        <v>#REF!</v>
      </c>
      <c r="AF6" s="45" t="e">
        <f>IF(AND('Mapa final'!#REF!="Muy Alta",'Mapa final'!#REF!="Mayor"),CONCATENATE("R1C",'Mapa final'!#REF!),"")</f>
        <v>#REF!</v>
      </c>
      <c r="AG6" s="46" t="e">
        <f>IF(AND('Mapa final'!#REF!="Muy Alta",'Mapa final'!#REF!="Mayor"),CONCATENATE("R1C",'Mapa final'!#REF!),"")</f>
        <v>#REF!</v>
      </c>
      <c r="AH6" s="47" t="str">
        <f ca="1">IF(AND('Mapa final'!$AB$11="Muy Alta",'Mapa final'!$AD$11="Catastrófico"),CONCATENATE("R1C",'Mapa final'!$R$11),"")</f>
        <v/>
      </c>
      <c r="AI6" s="48" t="str">
        <f ca="1">IF(AND('Mapa final'!$AB$12="Muy Alta",'Mapa final'!$AD$12="Catastrófico"),CONCATENATE("R1C",'Mapa final'!$R$12),"")</f>
        <v/>
      </c>
      <c r="AJ6" s="48" t="e">
        <f>IF(AND('Mapa final'!#REF!="Muy Alta",'Mapa final'!#REF!="Catastrófico"),CONCATENATE("R1C",'Mapa final'!#REF!),"")</f>
        <v>#REF!</v>
      </c>
      <c r="AK6" s="48" t="e">
        <f>IF(AND('Mapa final'!#REF!="Muy Alta",'Mapa final'!#REF!="Catastrófico"),CONCATENATE("R1C",'Mapa final'!#REF!),"")</f>
        <v>#REF!</v>
      </c>
      <c r="AL6" s="48" t="e">
        <f>IF(AND('Mapa final'!#REF!="Muy Alta",'Mapa final'!#REF!="Catastrófico"),CONCATENATE("R1C",'Mapa final'!#REF!),"")</f>
        <v>#REF!</v>
      </c>
      <c r="AM6" s="49" t="e">
        <f>IF(AND('Mapa final'!#REF!="Muy Alta",'Mapa final'!#REF!="Catastrófico"),CONCATENATE("R1C",'Mapa final'!#REF!),"")</f>
        <v>#REF!</v>
      </c>
      <c r="AN6" s="81"/>
      <c r="AO6" s="338" t="s">
        <v>76</v>
      </c>
      <c r="AP6" s="339"/>
      <c r="AQ6" s="339"/>
      <c r="AR6" s="339"/>
      <c r="AS6" s="339"/>
      <c r="AT6" s="340"/>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4.95" customHeight="1" x14ac:dyDescent="0.3">
      <c r="A7" s="81"/>
      <c r="B7" s="236"/>
      <c r="C7" s="236"/>
      <c r="D7" s="237"/>
      <c r="E7" s="335"/>
      <c r="F7" s="334"/>
      <c r="G7" s="334"/>
      <c r="H7" s="334"/>
      <c r="I7" s="350"/>
      <c r="J7" s="50" t="e">
        <f>IF(AND('Mapa final'!#REF!="Muy Alta",'Mapa final'!#REF!="Leve"),CONCATENATE("R2C",'Mapa final'!#REF!),"")</f>
        <v>#REF!</v>
      </c>
      <c r="K7" s="51" t="e">
        <f>IF(AND('Mapa final'!#REF!="Muy Alta",'Mapa final'!#REF!="Leve"),CONCATENATE("R2C",'Mapa final'!#REF!),"")</f>
        <v>#REF!</v>
      </c>
      <c r="L7" s="51" t="e">
        <f>IF(AND('Mapa final'!#REF!="Muy Alta",'Mapa final'!#REF!="Leve"),CONCATENATE("R2C",'Mapa final'!#REF!),"")</f>
        <v>#REF!</v>
      </c>
      <c r="M7" s="51" t="e">
        <f>IF(AND('Mapa final'!#REF!="Muy Alta",'Mapa final'!#REF!="Leve"),CONCATENATE("R2C",'Mapa final'!#REF!),"")</f>
        <v>#REF!</v>
      </c>
      <c r="N7" s="51" t="e">
        <f>IF(AND('Mapa final'!#REF!="Muy Alta",'Mapa final'!#REF!="Leve"),CONCATENATE("R2C",'Mapa final'!#REF!),"")</f>
        <v>#REF!</v>
      </c>
      <c r="O7" s="52" t="e">
        <f>IF(AND('Mapa final'!#REF!="Muy Alta",'Mapa final'!#REF!="Leve"),CONCATENATE("R2C",'Mapa final'!#REF!),"")</f>
        <v>#REF!</v>
      </c>
      <c r="P7" s="50" t="e">
        <f>IF(AND('Mapa final'!#REF!="Muy Alta",'Mapa final'!#REF!="Menor"),CONCATENATE("R2C",'Mapa final'!#REF!),"")</f>
        <v>#REF!</v>
      </c>
      <c r="Q7" s="51" t="e">
        <f>IF(AND('Mapa final'!#REF!="Muy Alta",'Mapa final'!#REF!="Menor"),CONCATENATE("R2C",'Mapa final'!#REF!),"")</f>
        <v>#REF!</v>
      </c>
      <c r="R7" s="51" t="e">
        <f>IF(AND('Mapa final'!#REF!="Muy Alta",'Mapa final'!#REF!="Menor"),CONCATENATE("R2C",'Mapa final'!#REF!),"")</f>
        <v>#REF!</v>
      </c>
      <c r="S7" s="51" t="e">
        <f>IF(AND('Mapa final'!#REF!="Muy Alta",'Mapa final'!#REF!="Menor"),CONCATENATE("R2C",'Mapa final'!#REF!),"")</f>
        <v>#REF!</v>
      </c>
      <c r="T7" s="51" t="e">
        <f>IF(AND('Mapa final'!#REF!="Muy Alta",'Mapa final'!#REF!="Menor"),CONCATENATE("R2C",'Mapa final'!#REF!),"")</f>
        <v>#REF!</v>
      </c>
      <c r="U7" s="52" t="e">
        <f>IF(AND('Mapa final'!#REF!="Muy Alta",'Mapa final'!#REF!="Menor"),CONCATENATE("R2C",'Mapa final'!#REF!),"")</f>
        <v>#REF!</v>
      </c>
      <c r="V7" s="50" t="e">
        <f>IF(AND('Mapa final'!#REF!="Muy Alta",'Mapa final'!#REF!="Moderado"),CONCATENATE("R2C",'Mapa final'!#REF!),"")</f>
        <v>#REF!</v>
      </c>
      <c r="W7" s="51" t="e">
        <f>IF(AND('Mapa final'!#REF!="Muy Alta",'Mapa final'!#REF!="Moderado"),CONCATENATE("R2C",'Mapa final'!#REF!),"")</f>
        <v>#REF!</v>
      </c>
      <c r="X7" s="51" t="e">
        <f>IF(AND('Mapa final'!#REF!="Muy Alta",'Mapa final'!#REF!="Moderado"),CONCATENATE("R2C",'Mapa final'!#REF!),"")</f>
        <v>#REF!</v>
      </c>
      <c r="Y7" s="51" t="e">
        <f>IF(AND('Mapa final'!#REF!="Muy Alta",'Mapa final'!#REF!="Moderado"),CONCATENATE("R2C",'Mapa final'!#REF!),"")</f>
        <v>#REF!</v>
      </c>
      <c r="Z7" s="51" t="e">
        <f>IF(AND('Mapa final'!#REF!="Muy Alta",'Mapa final'!#REF!="Moderado"),CONCATENATE("R2C",'Mapa final'!#REF!),"")</f>
        <v>#REF!</v>
      </c>
      <c r="AA7" s="52" t="e">
        <f>IF(AND('Mapa final'!#REF!="Muy Alta",'Mapa final'!#REF!="Moderado"),CONCATENATE("R2C",'Mapa final'!#REF!),"")</f>
        <v>#REF!</v>
      </c>
      <c r="AB7" s="50" t="e">
        <f>IF(AND('Mapa final'!#REF!="Muy Alta",'Mapa final'!#REF!="Mayor"),CONCATENATE("R2C",'Mapa final'!#REF!),"")</f>
        <v>#REF!</v>
      </c>
      <c r="AC7" s="51" t="e">
        <f>IF(AND('Mapa final'!#REF!="Muy Alta",'Mapa final'!#REF!="Mayor"),CONCATENATE("R2C",'Mapa final'!#REF!),"")</f>
        <v>#REF!</v>
      </c>
      <c r="AD7" s="51" t="e">
        <f>IF(AND('Mapa final'!#REF!="Muy Alta",'Mapa final'!#REF!="Mayor"),CONCATENATE("R2C",'Mapa final'!#REF!),"")</f>
        <v>#REF!</v>
      </c>
      <c r="AE7" s="51" t="e">
        <f>IF(AND('Mapa final'!#REF!="Muy Alta",'Mapa final'!#REF!="Mayor"),CONCATENATE("R2C",'Mapa final'!#REF!),"")</f>
        <v>#REF!</v>
      </c>
      <c r="AF7" s="51" t="e">
        <f>IF(AND('Mapa final'!#REF!="Muy Alta",'Mapa final'!#REF!="Mayor"),CONCATENATE("R2C",'Mapa final'!#REF!),"")</f>
        <v>#REF!</v>
      </c>
      <c r="AG7" s="52" t="e">
        <f>IF(AND('Mapa final'!#REF!="Muy Alta",'Mapa final'!#REF!="Mayor"),CONCATENATE("R2C",'Mapa final'!#REF!),"")</f>
        <v>#REF!</v>
      </c>
      <c r="AH7" s="53" t="e">
        <f>IF(AND('Mapa final'!#REF!="Muy Alta",'Mapa final'!#REF!="Catastrófico"),CONCATENATE("R2C",'Mapa final'!#REF!),"")</f>
        <v>#REF!</v>
      </c>
      <c r="AI7" s="54" t="e">
        <f>IF(AND('Mapa final'!#REF!="Muy Alta",'Mapa final'!#REF!="Catastrófico"),CONCATENATE("R2C",'Mapa final'!#REF!),"")</f>
        <v>#REF!</v>
      </c>
      <c r="AJ7" s="54" t="e">
        <f>IF(AND('Mapa final'!#REF!="Muy Alta",'Mapa final'!#REF!="Catastrófico"),CONCATENATE("R2C",'Mapa final'!#REF!),"")</f>
        <v>#REF!</v>
      </c>
      <c r="AK7" s="54" t="e">
        <f>IF(AND('Mapa final'!#REF!="Muy Alta",'Mapa final'!#REF!="Catastrófico"),CONCATENATE("R2C",'Mapa final'!#REF!),"")</f>
        <v>#REF!</v>
      </c>
      <c r="AL7" s="54" t="e">
        <f>IF(AND('Mapa final'!#REF!="Muy Alta",'Mapa final'!#REF!="Catastrófico"),CONCATENATE("R2C",'Mapa final'!#REF!),"")</f>
        <v>#REF!</v>
      </c>
      <c r="AM7" s="55" t="e">
        <f>IF(AND('Mapa final'!#REF!="Muy Alta",'Mapa final'!#REF!="Catastrófico"),CONCATENATE("R2C",'Mapa final'!#REF!),"")</f>
        <v>#REF!</v>
      </c>
      <c r="AN7" s="81"/>
      <c r="AO7" s="341"/>
      <c r="AP7" s="342"/>
      <c r="AQ7" s="342"/>
      <c r="AR7" s="342"/>
      <c r="AS7" s="342"/>
      <c r="AT7" s="343"/>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4.95" customHeight="1" x14ac:dyDescent="0.3">
      <c r="A8" s="81"/>
      <c r="B8" s="236"/>
      <c r="C8" s="236"/>
      <c r="D8" s="237"/>
      <c r="E8" s="335"/>
      <c r="F8" s="334"/>
      <c r="G8" s="334"/>
      <c r="H8" s="334"/>
      <c r="I8" s="350"/>
      <c r="J8" s="50" t="str">
        <f ca="1">IF(AND('Mapa final'!$AB$13="Muy Alta",'Mapa final'!$AD$13="Leve"),CONCATENATE("R3C",'Mapa final'!$R$13),"")</f>
        <v/>
      </c>
      <c r="K8" s="51" t="str">
        <f ca="1">IF(AND('Mapa final'!$AB$14="Muy Alta",'Mapa final'!$AD$14="Leve"),CONCATENATE("R3C",'Mapa final'!$R$14),"")</f>
        <v/>
      </c>
      <c r="L8" s="51" t="e">
        <f>IF(AND('Mapa final'!#REF!="Muy Alta",'Mapa final'!#REF!="Leve"),CONCATENATE("R3C",'Mapa final'!#REF!),"")</f>
        <v>#REF!</v>
      </c>
      <c r="M8" s="51" t="e">
        <f>IF(AND('Mapa final'!#REF!="Muy Alta",'Mapa final'!#REF!="Leve"),CONCATENATE("R3C",'Mapa final'!#REF!),"")</f>
        <v>#REF!</v>
      </c>
      <c r="N8" s="51" t="e">
        <f>IF(AND('Mapa final'!#REF!="Muy Alta",'Mapa final'!#REF!="Leve"),CONCATENATE("R3C",'Mapa final'!#REF!),"")</f>
        <v>#REF!</v>
      </c>
      <c r="O8" s="52" t="e">
        <f>IF(AND('Mapa final'!#REF!="Muy Alta",'Mapa final'!#REF!="Leve"),CONCATENATE("R3C",'Mapa final'!#REF!),"")</f>
        <v>#REF!</v>
      </c>
      <c r="P8" s="50" t="str">
        <f ca="1">IF(AND('Mapa final'!$AB$13="Muy Alta",'Mapa final'!$AD$13="Menor"),CONCATENATE("R3C",'Mapa final'!$R$13),"")</f>
        <v/>
      </c>
      <c r="Q8" s="51" t="str">
        <f ca="1">IF(AND('Mapa final'!$AB$14="Muy Alta",'Mapa final'!$AD$14="Menor"),CONCATENATE("R3C",'Mapa final'!$R$14),"")</f>
        <v/>
      </c>
      <c r="R8" s="51" t="e">
        <f>IF(AND('Mapa final'!#REF!="Muy Alta",'Mapa final'!#REF!="Menor"),CONCATENATE("R3C",'Mapa final'!#REF!),"")</f>
        <v>#REF!</v>
      </c>
      <c r="S8" s="51" t="e">
        <f>IF(AND('Mapa final'!#REF!="Muy Alta",'Mapa final'!#REF!="Menor"),CONCATENATE("R3C",'Mapa final'!#REF!),"")</f>
        <v>#REF!</v>
      </c>
      <c r="T8" s="51" t="e">
        <f>IF(AND('Mapa final'!#REF!="Muy Alta",'Mapa final'!#REF!="Menor"),CONCATENATE("R3C",'Mapa final'!#REF!),"")</f>
        <v>#REF!</v>
      </c>
      <c r="U8" s="52" t="e">
        <f>IF(AND('Mapa final'!#REF!="Muy Alta",'Mapa final'!#REF!="Menor"),CONCATENATE("R3C",'Mapa final'!#REF!),"")</f>
        <v>#REF!</v>
      </c>
      <c r="V8" s="50" t="str">
        <f ca="1">IF(AND('Mapa final'!$AB$13="Muy Alta",'Mapa final'!$AD$13="Moderado"),CONCATENATE("R3C",'Mapa final'!$R$13),"")</f>
        <v/>
      </c>
      <c r="W8" s="51" t="str">
        <f ca="1">IF(AND('Mapa final'!$AB$14="Muy Alta",'Mapa final'!$AD$14="Moderado"),CONCATENATE("R3C",'Mapa final'!$R$14),"")</f>
        <v/>
      </c>
      <c r="X8" s="51" t="e">
        <f>IF(AND('Mapa final'!#REF!="Muy Alta",'Mapa final'!#REF!="Moderado"),CONCATENATE("R3C",'Mapa final'!#REF!),"")</f>
        <v>#REF!</v>
      </c>
      <c r="Y8" s="51" t="e">
        <f>IF(AND('Mapa final'!#REF!="Muy Alta",'Mapa final'!#REF!="Moderado"),CONCATENATE("R3C",'Mapa final'!#REF!),"")</f>
        <v>#REF!</v>
      </c>
      <c r="Z8" s="51" t="e">
        <f>IF(AND('Mapa final'!#REF!="Muy Alta",'Mapa final'!#REF!="Moderado"),CONCATENATE("R3C",'Mapa final'!#REF!),"")</f>
        <v>#REF!</v>
      </c>
      <c r="AA8" s="52" t="e">
        <f>IF(AND('Mapa final'!#REF!="Muy Alta",'Mapa final'!#REF!="Moderado"),CONCATENATE("R3C",'Mapa final'!#REF!),"")</f>
        <v>#REF!</v>
      </c>
      <c r="AB8" s="50" t="str">
        <f ca="1">IF(AND('Mapa final'!$AB$13="Muy Alta",'Mapa final'!$AD$13="Mayor"),CONCATENATE("R3C",'Mapa final'!$R$13),"")</f>
        <v/>
      </c>
      <c r="AC8" s="51" t="str">
        <f ca="1">IF(AND('Mapa final'!$AB$14="Muy Alta",'Mapa final'!$AD$14="Mayor"),CONCATENATE("R3C",'Mapa final'!$R$14),"")</f>
        <v/>
      </c>
      <c r="AD8" s="51" t="e">
        <f>IF(AND('Mapa final'!#REF!="Muy Alta",'Mapa final'!#REF!="Mayor"),CONCATENATE("R3C",'Mapa final'!#REF!),"")</f>
        <v>#REF!</v>
      </c>
      <c r="AE8" s="51" t="e">
        <f>IF(AND('Mapa final'!#REF!="Muy Alta",'Mapa final'!#REF!="Mayor"),CONCATENATE("R3C",'Mapa final'!#REF!),"")</f>
        <v>#REF!</v>
      </c>
      <c r="AF8" s="51" t="e">
        <f>IF(AND('Mapa final'!#REF!="Muy Alta",'Mapa final'!#REF!="Mayor"),CONCATENATE("R3C",'Mapa final'!#REF!),"")</f>
        <v>#REF!</v>
      </c>
      <c r="AG8" s="52" t="e">
        <f>IF(AND('Mapa final'!#REF!="Muy Alta",'Mapa final'!#REF!="Mayor"),CONCATENATE("R3C",'Mapa final'!#REF!),"")</f>
        <v>#REF!</v>
      </c>
      <c r="AH8" s="53" t="str">
        <f ca="1">IF(AND('Mapa final'!$AB$13="Muy Alta",'Mapa final'!$AD$13="Catastrófico"),CONCATENATE("R3C",'Mapa final'!$R$13),"")</f>
        <v/>
      </c>
      <c r="AI8" s="54" t="str">
        <f ca="1">IF(AND('Mapa final'!$AB$14="Muy Alta",'Mapa final'!$AD$14="Catastrófico"),CONCATENATE("R3C",'Mapa final'!$R$14),"")</f>
        <v/>
      </c>
      <c r="AJ8" s="54" t="e">
        <f>IF(AND('Mapa final'!#REF!="Muy Alta",'Mapa final'!#REF!="Catastrófico"),CONCATENATE("R3C",'Mapa final'!#REF!),"")</f>
        <v>#REF!</v>
      </c>
      <c r="AK8" s="54" t="e">
        <f>IF(AND('Mapa final'!#REF!="Muy Alta",'Mapa final'!#REF!="Catastrófico"),CONCATENATE("R3C",'Mapa final'!#REF!),"")</f>
        <v>#REF!</v>
      </c>
      <c r="AL8" s="54" t="e">
        <f>IF(AND('Mapa final'!#REF!="Muy Alta",'Mapa final'!#REF!="Catastrófico"),CONCATENATE("R3C",'Mapa final'!#REF!),"")</f>
        <v>#REF!</v>
      </c>
      <c r="AM8" s="55" t="e">
        <f>IF(AND('Mapa final'!#REF!="Muy Alta",'Mapa final'!#REF!="Catastrófico"),CONCATENATE("R3C",'Mapa final'!#REF!),"")</f>
        <v>#REF!</v>
      </c>
      <c r="AN8" s="81"/>
      <c r="AO8" s="341"/>
      <c r="AP8" s="342"/>
      <c r="AQ8" s="342"/>
      <c r="AR8" s="342"/>
      <c r="AS8" s="342"/>
      <c r="AT8" s="343"/>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4.95" customHeight="1" x14ac:dyDescent="0.3">
      <c r="A9" s="81"/>
      <c r="B9" s="236"/>
      <c r="C9" s="236"/>
      <c r="D9" s="237"/>
      <c r="E9" s="335"/>
      <c r="F9" s="334"/>
      <c r="G9" s="334"/>
      <c r="H9" s="334"/>
      <c r="I9" s="350"/>
      <c r="J9" s="50" t="e">
        <f>IF(AND('Mapa final'!#REF!="Muy Alta",'Mapa final'!#REF!="Leve"),CONCATENATE("R4C",'Mapa final'!#REF!),"")</f>
        <v>#REF!</v>
      </c>
      <c r="K9" s="51" t="e">
        <f>IF(AND('Mapa final'!#REF!="Muy Alta",'Mapa final'!#REF!="Leve"),CONCATENATE("R4C",'Mapa final'!#REF!),"")</f>
        <v>#REF!</v>
      </c>
      <c r="L9" s="51" t="e">
        <f>IF(AND('Mapa final'!#REF!="Muy Alta",'Mapa final'!#REF!="Leve"),CONCATENATE("R4C",'Mapa final'!#REF!),"")</f>
        <v>#REF!</v>
      </c>
      <c r="M9" s="51" t="e">
        <f>IF(AND('Mapa final'!#REF!="Muy Alta",'Mapa final'!#REF!="Leve"),CONCATENATE("R4C",'Mapa final'!#REF!),"")</f>
        <v>#REF!</v>
      </c>
      <c r="N9" s="51" t="e">
        <f>IF(AND('Mapa final'!#REF!="Muy Alta",'Mapa final'!#REF!="Leve"),CONCATENATE("R4C",'Mapa final'!#REF!),"")</f>
        <v>#REF!</v>
      </c>
      <c r="O9" s="52" t="e">
        <f>IF(AND('Mapa final'!#REF!="Muy Alta",'Mapa final'!#REF!="Leve"),CONCATENATE("R4C",'Mapa final'!#REF!),"")</f>
        <v>#REF!</v>
      </c>
      <c r="P9" s="50" t="e">
        <f>IF(AND('Mapa final'!#REF!="Muy Alta",'Mapa final'!#REF!="Menor"),CONCATENATE("R4C",'Mapa final'!#REF!),"")</f>
        <v>#REF!</v>
      </c>
      <c r="Q9" s="51" t="e">
        <f>IF(AND('Mapa final'!#REF!="Muy Alta",'Mapa final'!#REF!="Menor"),CONCATENATE("R4C",'Mapa final'!#REF!),"")</f>
        <v>#REF!</v>
      </c>
      <c r="R9" s="51" t="e">
        <f>IF(AND('Mapa final'!#REF!="Muy Alta",'Mapa final'!#REF!="Menor"),CONCATENATE("R4C",'Mapa final'!#REF!),"")</f>
        <v>#REF!</v>
      </c>
      <c r="S9" s="51" t="e">
        <f>IF(AND('Mapa final'!#REF!="Muy Alta",'Mapa final'!#REF!="Menor"),CONCATENATE("R4C",'Mapa final'!#REF!),"")</f>
        <v>#REF!</v>
      </c>
      <c r="T9" s="51" t="e">
        <f>IF(AND('Mapa final'!#REF!="Muy Alta",'Mapa final'!#REF!="Menor"),CONCATENATE("R4C",'Mapa final'!#REF!),"")</f>
        <v>#REF!</v>
      </c>
      <c r="U9" s="52" t="e">
        <f>IF(AND('Mapa final'!#REF!="Muy Alta",'Mapa final'!#REF!="Menor"),CONCATENATE("R4C",'Mapa final'!#REF!),"")</f>
        <v>#REF!</v>
      </c>
      <c r="V9" s="50" t="e">
        <f>IF(AND('Mapa final'!#REF!="Muy Alta",'Mapa final'!#REF!="Moderado"),CONCATENATE("R4C",'Mapa final'!#REF!),"")</f>
        <v>#REF!</v>
      </c>
      <c r="W9" s="51" t="e">
        <f>IF(AND('Mapa final'!#REF!="Muy Alta",'Mapa final'!#REF!="Moderado"),CONCATENATE("R4C",'Mapa final'!#REF!),"")</f>
        <v>#REF!</v>
      </c>
      <c r="X9" s="51" t="e">
        <f>IF(AND('Mapa final'!#REF!="Muy Alta",'Mapa final'!#REF!="Moderado"),CONCATENATE("R4C",'Mapa final'!#REF!),"")</f>
        <v>#REF!</v>
      </c>
      <c r="Y9" s="51" t="e">
        <f>IF(AND('Mapa final'!#REF!="Muy Alta",'Mapa final'!#REF!="Moderado"),CONCATENATE("R4C",'Mapa final'!#REF!),"")</f>
        <v>#REF!</v>
      </c>
      <c r="Z9" s="51" t="e">
        <f>IF(AND('Mapa final'!#REF!="Muy Alta",'Mapa final'!#REF!="Moderado"),CONCATENATE("R4C",'Mapa final'!#REF!),"")</f>
        <v>#REF!</v>
      </c>
      <c r="AA9" s="52" t="e">
        <f>IF(AND('Mapa final'!#REF!="Muy Alta",'Mapa final'!#REF!="Moderado"),CONCATENATE("R4C",'Mapa final'!#REF!),"")</f>
        <v>#REF!</v>
      </c>
      <c r="AB9" s="50" t="e">
        <f>IF(AND('Mapa final'!#REF!="Muy Alta",'Mapa final'!#REF!="Mayor"),CONCATENATE("R4C",'Mapa final'!#REF!),"")</f>
        <v>#REF!</v>
      </c>
      <c r="AC9" s="51" t="e">
        <f>IF(AND('Mapa final'!#REF!="Muy Alta",'Mapa final'!#REF!="Mayor"),CONCATENATE("R4C",'Mapa final'!#REF!),"")</f>
        <v>#REF!</v>
      </c>
      <c r="AD9" s="51" t="e">
        <f>IF(AND('Mapa final'!#REF!="Muy Alta",'Mapa final'!#REF!="Mayor"),CONCATENATE("R4C",'Mapa final'!#REF!),"")</f>
        <v>#REF!</v>
      </c>
      <c r="AE9" s="51" t="e">
        <f>IF(AND('Mapa final'!#REF!="Muy Alta",'Mapa final'!#REF!="Mayor"),CONCATENATE("R4C",'Mapa final'!#REF!),"")</f>
        <v>#REF!</v>
      </c>
      <c r="AF9" s="51" t="e">
        <f>IF(AND('Mapa final'!#REF!="Muy Alta",'Mapa final'!#REF!="Mayor"),CONCATENATE("R4C",'Mapa final'!#REF!),"")</f>
        <v>#REF!</v>
      </c>
      <c r="AG9" s="52" t="e">
        <f>IF(AND('Mapa final'!#REF!="Muy Alta",'Mapa final'!#REF!="Mayor"),CONCATENATE("R4C",'Mapa final'!#REF!),"")</f>
        <v>#REF!</v>
      </c>
      <c r="AH9" s="53" t="e">
        <f>IF(AND('Mapa final'!#REF!="Muy Alta",'Mapa final'!#REF!="Catastrófico"),CONCATENATE("R4C",'Mapa final'!#REF!),"")</f>
        <v>#REF!</v>
      </c>
      <c r="AI9" s="54" t="e">
        <f>IF(AND('Mapa final'!#REF!="Muy Alta",'Mapa final'!#REF!="Catastrófico"),CONCATENATE("R4C",'Mapa final'!#REF!),"")</f>
        <v>#REF!</v>
      </c>
      <c r="AJ9" s="54" t="e">
        <f>IF(AND('Mapa final'!#REF!="Muy Alta",'Mapa final'!#REF!="Catastrófico"),CONCATENATE("R4C",'Mapa final'!#REF!),"")</f>
        <v>#REF!</v>
      </c>
      <c r="AK9" s="54" t="e">
        <f>IF(AND('Mapa final'!#REF!="Muy Alta",'Mapa final'!#REF!="Catastrófico"),CONCATENATE("R4C",'Mapa final'!#REF!),"")</f>
        <v>#REF!</v>
      </c>
      <c r="AL9" s="54" t="e">
        <f>IF(AND('Mapa final'!#REF!="Muy Alta",'Mapa final'!#REF!="Catastrófico"),CONCATENATE("R4C",'Mapa final'!#REF!),"")</f>
        <v>#REF!</v>
      </c>
      <c r="AM9" s="55" t="e">
        <f>IF(AND('Mapa final'!#REF!="Muy Alta",'Mapa final'!#REF!="Catastrófico"),CONCATENATE("R4C",'Mapa final'!#REF!),"")</f>
        <v>#REF!</v>
      </c>
      <c r="AN9" s="81"/>
      <c r="AO9" s="341"/>
      <c r="AP9" s="342"/>
      <c r="AQ9" s="342"/>
      <c r="AR9" s="342"/>
      <c r="AS9" s="342"/>
      <c r="AT9" s="343"/>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4.95" customHeight="1" x14ac:dyDescent="0.3">
      <c r="A10" s="81"/>
      <c r="B10" s="236"/>
      <c r="C10" s="236"/>
      <c r="D10" s="237"/>
      <c r="E10" s="335"/>
      <c r="F10" s="334"/>
      <c r="G10" s="334"/>
      <c r="H10" s="334"/>
      <c r="I10" s="350"/>
      <c r="J10" s="50" t="e">
        <f>IF(AND('Mapa final'!#REF!="Muy Alta",'Mapa final'!#REF!="Leve"),CONCATENATE("R5C",'Mapa final'!#REF!),"")</f>
        <v>#REF!</v>
      </c>
      <c r="K10" s="51" t="e">
        <f>IF(AND('Mapa final'!#REF!="Muy Alta",'Mapa final'!#REF!="Leve"),CONCATENATE("R5C",'Mapa final'!#REF!),"")</f>
        <v>#REF!</v>
      </c>
      <c r="L10" s="51" t="e">
        <f>IF(AND('Mapa final'!#REF!="Muy Alta",'Mapa final'!#REF!="Leve"),CONCATENATE("R5C",'Mapa final'!#REF!),"")</f>
        <v>#REF!</v>
      </c>
      <c r="M10" s="51" t="e">
        <f>IF(AND('Mapa final'!#REF!="Muy Alta",'Mapa final'!#REF!="Leve"),CONCATENATE("R5C",'Mapa final'!#REF!),"")</f>
        <v>#REF!</v>
      </c>
      <c r="N10" s="51" t="e">
        <f>IF(AND('Mapa final'!#REF!="Muy Alta",'Mapa final'!#REF!="Leve"),CONCATENATE("R5C",'Mapa final'!#REF!),"")</f>
        <v>#REF!</v>
      </c>
      <c r="O10" s="52" t="e">
        <f>IF(AND('Mapa final'!#REF!="Muy Alta",'Mapa final'!#REF!="Leve"),CONCATENATE("R5C",'Mapa final'!#REF!),"")</f>
        <v>#REF!</v>
      </c>
      <c r="P10" s="50" t="e">
        <f>IF(AND('Mapa final'!#REF!="Muy Alta",'Mapa final'!#REF!="Menor"),CONCATENATE("R5C",'Mapa final'!#REF!),"")</f>
        <v>#REF!</v>
      </c>
      <c r="Q10" s="51" t="e">
        <f>IF(AND('Mapa final'!#REF!="Muy Alta",'Mapa final'!#REF!="Menor"),CONCATENATE("R5C",'Mapa final'!#REF!),"")</f>
        <v>#REF!</v>
      </c>
      <c r="R10" s="51" t="e">
        <f>IF(AND('Mapa final'!#REF!="Muy Alta",'Mapa final'!#REF!="Menor"),CONCATENATE("R5C",'Mapa final'!#REF!),"")</f>
        <v>#REF!</v>
      </c>
      <c r="S10" s="51" t="e">
        <f>IF(AND('Mapa final'!#REF!="Muy Alta",'Mapa final'!#REF!="Menor"),CONCATENATE("R5C",'Mapa final'!#REF!),"")</f>
        <v>#REF!</v>
      </c>
      <c r="T10" s="51" t="e">
        <f>IF(AND('Mapa final'!#REF!="Muy Alta",'Mapa final'!#REF!="Menor"),CONCATENATE("R5C",'Mapa final'!#REF!),"")</f>
        <v>#REF!</v>
      </c>
      <c r="U10" s="52" t="e">
        <f>IF(AND('Mapa final'!#REF!="Muy Alta",'Mapa final'!#REF!="Menor"),CONCATENATE("R5C",'Mapa final'!#REF!),"")</f>
        <v>#REF!</v>
      </c>
      <c r="V10" s="50" t="e">
        <f>IF(AND('Mapa final'!#REF!="Muy Alta",'Mapa final'!#REF!="Moderado"),CONCATENATE("R5C",'Mapa final'!#REF!),"")</f>
        <v>#REF!</v>
      </c>
      <c r="W10" s="51" t="e">
        <f>IF(AND('Mapa final'!#REF!="Muy Alta",'Mapa final'!#REF!="Moderado"),CONCATENATE("R5C",'Mapa final'!#REF!),"")</f>
        <v>#REF!</v>
      </c>
      <c r="X10" s="51" t="e">
        <f>IF(AND('Mapa final'!#REF!="Muy Alta",'Mapa final'!#REF!="Moderado"),CONCATENATE("R5C",'Mapa final'!#REF!),"")</f>
        <v>#REF!</v>
      </c>
      <c r="Y10" s="51" t="e">
        <f>IF(AND('Mapa final'!#REF!="Muy Alta",'Mapa final'!#REF!="Moderado"),CONCATENATE("R5C",'Mapa final'!#REF!),"")</f>
        <v>#REF!</v>
      </c>
      <c r="Z10" s="51" t="e">
        <f>IF(AND('Mapa final'!#REF!="Muy Alta",'Mapa final'!#REF!="Moderado"),CONCATENATE("R5C",'Mapa final'!#REF!),"")</f>
        <v>#REF!</v>
      </c>
      <c r="AA10" s="52" t="e">
        <f>IF(AND('Mapa final'!#REF!="Muy Alta",'Mapa final'!#REF!="Moderado"),CONCATENATE("R5C",'Mapa final'!#REF!),"")</f>
        <v>#REF!</v>
      </c>
      <c r="AB10" s="50" t="e">
        <f>IF(AND('Mapa final'!#REF!="Muy Alta",'Mapa final'!#REF!="Mayor"),CONCATENATE("R5C",'Mapa final'!#REF!),"")</f>
        <v>#REF!</v>
      </c>
      <c r="AC10" s="51" t="e">
        <f>IF(AND('Mapa final'!#REF!="Muy Alta",'Mapa final'!#REF!="Mayor"),CONCATENATE("R5C",'Mapa final'!#REF!),"")</f>
        <v>#REF!</v>
      </c>
      <c r="AD10" s="51" t="e">
        <f>IF(AND('Mapa final'!#REF!="Muy Alta",'Mapa final'!#REF!="Mayor"),CONCATENATE("R5C",'Mapa final'!#REF!),"")</f>
        <v>#REF!</v>
      </c>
      <c r="AE10" s="51" t="e">
        <f>IF(AND('Mapa final'!#REF!="Muy Alta",'Mapa final'!#REF!="Mayor"),CONCATENATE("R5C",'Mapa final'!#REF!),"")</f>
        <v>#REF!</v>
      </c>
      <c r="AF10" s="51" t="e">
        <f>IF(AND('Mapa final'!#REF!="Muy Alta",'Mapa final'!#REF!="Mayor"),CONCATENATE("R5C",'Mapa final'!#REF!),"")</f>
        <v>#REF!</v>
      </c>
      <c r="AG10" s="52" t="e">
        <f>IF(AND('Mapa final'!#REF!="Muy Alta",'Mapa final'!#REF!="Mayor"),CONCATENATE("R5C",'Mapa final'!#REF!),"")</f>
        <v>#REF!</v>
      </c>
      <c r="AH10" s="53" t="e">
        <f>IF(AND('Mapa final'!#REF!="Muy Alta",'Mapa final'!#REF!="Catastrófico"),CONCATENATE("R5C",'Mapa final'!#REF!),"")</f>
        <v>#REF!</v>
      </c>
      <c r="AI10" s="54" t="e">
        <f>IF(AND('Mapa final'!#REF!="Muy Alta",'Mapa final'!#REF!="Catastrófico"),CONCATENATE("R5C",'Mapa final'!#REF!),"")</f>
        <v>#REF!</v>
      </c>
      <c r="AJ10" s="54" t="e">
        <f>IF(AND('Mapa final'!#REF!="Muy Alta",'Mapa final'!#REF!="Catastrófico"),CONCATENATE("R5C",'Mapa final'!#REF!),"")</f>
        <v>#REF!</v>
      </c>
      <c r="AK10" s="54" t="e">
        <f>IF(AND('Mapa final'!#REF!="Muy Alta",'Mapa final'!#REF!="Catastrófico"),CONCATENATE("R5C",'Mapa final'!#REF!),"")</f>
        <v>#REF!</v>
      </c>
      <c r="AL10" s="54" t="e">
        <f>IF(AND('Mapa final'!#REF!="Muy Alta",'Mapa final'!#REF!="Catastrófico"),CONCATENATE("R5C",'Mapa final'!#REF!),"")</f>
        <v>#REF!</v>
      </c>
      <c r="AM10" s="55" t="e">
        <f>IF(AND('Mapa final'!#REF!="Muy Alta",'Mapa final'!#REF!="Catastrófico"),CONCATENATE("R5C",'Mapa final'!#REF!),"")</f>
        <v>#REF!</v>
      </c>
      <c r="AN10" s="81"/>
      <c r="AO10" s="341"/>
      <c r="AP10" s="342"/>
      <c r="AQ10" s="342"/>
      <c r="AR10" s="342"/>
      <c r="AS10" s="342"/>
      <c r="AT10" s="343"/>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4.95" customHeight="1" x14ac:dyDescent="0.3">
      <c r="A11" s="81"/>
      <c r="B11" s="236"/>
      <c r="C11" s="236"/>
      <c r="D11" s="237"/>
      <c r="E11" s="335"/>
      <c r="F11" s="334"/>
      <c r="G11" s="334"/>
      <c r="H11" s="334"/>
      <c r="I11" s="350"/>
      <c r="J11" s="50" t="e">
        <f>IF(AND('Mapa final'!#REF!="Muy Alta",'Mapa final'!#REF!="Leve"),CONCATENATE("R6C",'Mapa final'!#REF!),"")</f>
        <v>#REF!</v>
      </c>
      <c r="K11" s="51" t="e">
        <f>IF(AND('Mapa final'!#REF!="Muy Alta",'Mapa final'!#REF!="Leve"),CONCATENATE("R6C",'Mapa final'!#REF!),"")</f>
        <v>#REF!</v>
      </c>
      <c r="L11" s="51" t="e">
        <f>IF(AND('Mapa final'!#REF!="Muy Alta",'Mapa final'!#REF!="Leve"),CONCATENATE("R6C",'Mapa final'!#REF!),"")</f>
        <v>#REF!</v>
      </c>
      <c r="M11" s="51" t="e">
        <f>IF(AND('Mapa final'!#REF!="Muy Alta",'Mapa final'!#REF!="Leve"),CONCATENATE("R6C",'Mapa final'!#REF!),"")</f>
        <v>#REF!</v>
      </c>
      <c r="N11" s="51" t="e">
        <f>IF(AND('Mapa final'!#REF!="Muy Alta",'Mapa final'!#REF!="Leve"),CONCATENATE("R6C",'Mapa final'!#REF!),"")</f>
        <v>#REF!</v>
      </c>
      <c r="O11" s="52" t="e">
        <f>IF(AND('Mapa final'!#REF!="Muy Alta",'Mapa final'!#REF!="Leve"),CONCATENATE("R6C",'Mapa final'!#REF!),"")</f>
        <v>#REF!</v>
      </c>
      <c r="P11" s="50" t="e">
        <f>IF(AND('Mapa final'!#REF!="Muy Alta",'Mapa final'!#REF!="Menor"),CONCATENATE("R6C",'Mapa final'!#REF!),"")</f>
        <v>#REF!</v>
      </c>
      <c r="Q11" s="51" t="e">
        <f>IF(AND('Mapa final'!#REF!="Muy Alta",'Mapa final'!#REF!="Menor"),CONCATENATE("R6C",'Mapa final'!#REF!),"")</f>
        <v>#REF!</v>
      </c>
      <c r="R11" s="51" t="e">
        <f>IF(AND('Mapa final'!#REF!="Muy Alta",'Mapa final'!#REF!="Menor"),CONCATENATE("R6C",'Mapa final'!#REF!),"")</f>
        <v>#REF!</v>
      </c>
      <c r="S11" s="51" t="e">
        <f>IF(AND('Mapa final'!#REF!="Muy Alta",'Mapa final'!#REF!="Menor"),CONCATENATE("R6C",'Mapa final'!#REF!),"")</f>
        <v>#REF!</v>
      </c>
      <c r="T11" s="51" t="e">
        <f>IF(AND('Mapa final'!#REF!="Muy Alta",'Mapa final'!#REF!="Menor"),CONCATENATE("R6C",'Mapa final'!#REF!),"")</f>
        <v>#REF!</v>
      </c>
      <c r="U11" s="52" t="e">
        <f>IF(AND('Mapa final'!#REF!="Muy Alta",'Mapa final'!#REF!="Menor"),CONCATENATE("R6C",'Mapa final'!#REF!),"")</f>
        <v>#REF!</v>
      </c>
      <c r="V11" s="50" t="e">
        <f>IF(AND('Mapa final'!#REF!="Muy Alta",'Mapa final'!#REF!="Moderado"),CONCATENATE("R6C",'Mapa final'!#REF!),"")</f>
        <v>#REF!</v>
      </c>
      <c r="W11" s="51" t="e">
        <f>IF(AND('Mapa final'!#REF!="Muy Alta",'Mapa final'!#REF!="Moderado"),CONCATENATE("R6C",'Mapa final'!#REF!),"")</f>
        <v>#REF!</v>
      </c>
      <c r="X11" s="51" t="e">
        <f>IF(AND('Mapa final'!#REF!="Muy Alta",'Mapa final'!#REF!="Moderado"),CONCATENATE("R6C",'Mapa final'!#REF!),"")</f>
        <v>#REF!</v>
      </c>
      <c r="Y11" s="51" t="e">
        <f>IF(AND('Mapa final'!#REF!="Muy Alta",'Mapa final'!#REF!="Moderado"),CONCATENATE("R6C",'Mapa final'!#REF!),"")</f>
        <v>#REF!</v>
      </c>
      <c r="Z11" s="51" t="e">
        <f>IF(AND('Mapa final'!#REF!="Muy Alta",'Mapa final'!#REF!="Moderado"),CONCATENATE("R6C",'Mapa final'!#REF!),"")</f>
        <v>#REF!</v>
      </c>
      <c r="AA11" s="52" t="e">
        <f>IF(AND('Mapa final'!#REF!="Muy Alta",'Mapa final'!#REF!="Moderado"),CONCATENATE("R6C",'Mapa final'!#REF!),"")</f>
        <v>#REF!</v>
      </c>
      <c r="AB11" s="50" t="e">
        <f>IF(AND('Mapa final'!#REF!="Muy Alta",'Mapa final'!#REF!="Mayor"),CONCATENATE("R6C",'Mapa final'!#REF!),"")</f>
        <v>#REF!</v>
      </c>
      <c r="AC11" s="51" t="e">
        <f>IF(AND('Mapa final'!#REF!="Muy Alta",'Mapa final'!#REF!="Mayor"),CONCATENATE("R6C",'Mapa final'!#REF!),"")</f>
        <v>#REF!</v>
      </c>
      <c r="AD11" s="51" t="e">
        <f>IF(AND('Mapa final'!#REF!="Muy Alta",'Mapa final'!#REF!="Mayor"),CONCATENATE("R6C",'Mapa final'!#REF!),"")</f>
        <v>#REF!</v>
      </c>
      <c r="AE11" s="51" t="e">
        <f>IF(AND('Mapa final'!#REF!="Muy Alta",'Mapa final'!#REF!="Mayor"),CONCATENATE("R6C",'Mapa final'!#REF!),"")</f>
        <v>#REF!</v>
      </c>
      <c r="AF11" s="51" t="e">
        <f>IF(AND('Mapa final'!#REF!="Muy Alta",'Mapa final'!#REF!="Mayor"),CONCATENATE("R6C",'Mapa final'!#REF!),"")</f>
        <v>#REF!</v>
      </c>
      <c r="AG11" s="52" t="e">
        <f>IF(AND('Mapa final'!#REF!="Muy Alta",'Mapa final'!#REF!="Mayor"),CONCATENATE("R6C",'Mapa final'!#REF!),"")</f>
        <v>#REF!</v>
      </c>
      <c r="AH11" s="53" t="e">
        <f>IF(AND('Mapa final'!#REF!="Muy Alta",'Mapa final'!#REF!="Catastrófico"),CONCATENATE("R6C",'Mapa final'!#REF!),"")</f>
        <v>#REF!</v>
      </c>
      <c r="AI11" s="54" t="e">
        <f>IF(AND('Mapa final'!#REF!="Muy Alta",'Mapa final'!#REF!="Catastrófico"),CONCATENATE("R6C",'Mapa final'!#REF!),"")</f>
        <v>#REF!</v>
      </c>
      <c r="AJ11" s="54" t="e">
        <f>IF(AND('Mapa final'!#REF!="Muy Alta",'Mapa final'!#REF!="Catastrófico"),CONCATENATE("R6C",'Mapa final'!#REF!),"")</f>
        <v>#REF!</v>
      </c>
      <c r="AK11" s="54" t="e">
        <f>IF(AND('Mapa final'!#REF!="Muy Alta",'Mapa final'!#REF!="Catastrófico"),CONCATENATE("R6C",'Mapa final'!#REF!),"")</f>
        <v>#REF!</v>
      </c>
      <c r="AL11" s="54" t="e">
        <f>IF(AND('Mapa final'!#REF!="Muy Alta",'Mapa final'!#REF!="Catastrófico"),CONCATENATE("R6C",'Mapa final'!#REF!),"")</f>
        <v>#REF!</v>
      </c>
      <c r="AM11" s="55" t="e">
        <f>IF(AND('Mapa final'!#REF!="Muy Alta",'Mapa final'!#REF!="Catastrófico"),CONCATENATE("R6C",'Mapa final'!#REF!),"")</f>
        <v>#REF!</v>
      </c>
      <c r="AN11" s="81"/>
      <c r="AO11" s="341"/>
      <c r="AP11" s="342"/>
      <c r="AQ11" s="342"/>
      <c r="AR11" s="342"/>
      <c r="AS11" s="342"/>
      <c r="AT11" s="343"/>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4.95" customHeight="1" x14ac:dyDescent="0.3">
      <c r="A12" s="81"/>
      <c r="B12" s="236"/>
      <c r="C12" s="236"/>
      <c r="D12" s="237"/>
      <c r="E12" s="335"/>
      <c r="F12" s="334"/>
      <c r="G12" s="334"/>
      <c r="H12" s="334"/>
      <c r="I12" s="350"/>
      <c r="J12" s="50" t="e">
        <f>IF(AND('Mapa final'!#REF!="Muy Alta",'Mapa final'!#REF!="Leve"),CONCATENATE("R7C",'Mapa final'!#REF!),"")</f>
        <v>#REF!</v>
      </c>
      <c r="K12" s="51" t="e">
        <f>IF(AND('Mapa final'!#REF!="Muy Alta",'Mapa final'!#REF!="Leve"),CONCATENATE("R7C",'Mapa final'!#REF!),"")</f>
        <v>#REF!</v>
      </c>
      <c r="L12" s="51" t="e">
        <f>IF(AND('Mapa final'!#REF!="Muy Alta",'Mapa final'!#REF!="Leve"),CONCATENATE("R7C",'Mapa final'!#REF!),"")</f>
        <v>#REF!</v>
      </c>
      <c r="M12" s="51" t="e">
        <f>IF(AND('Mapa final'!#REF!="Muy Alta",'Mapa final'!#REF!="Leve"),CONCATENATE("R7C",'Mapa final'!#REF!),"")</f>
        <v>#REF!</v>
      </c>
      <c r="N12" s="51" t="e">
        <f>IF(AND('Mapa final'!#REF!="Muy Alta",'Mapa final'!#REF!="Leve"),CONCATENATE("R7C",'Mapa final'!#REF!),"")</f>
        <v>#REF!</v>
      </c>
      <c r="O12" s="52" t="e">
        <f>IF(AND('Mapa final'!#REF!="Muy Alta",'Mapa final'!#REF!="Leve"),CONCATENATE("R7C",'Mapa final'!#REF!),"")</f>
        <v>#REF!</v>
      </c>
      <c r="P12" s="50" t="e">
        <f>IF(AND('Mapa final'!#REF!="Muy Alta",'Mapa final'!#REF!="Menor"),CONCATENATE("R7C",'Mapa final'!#REF!),"")</f>
        <v>#REF!</v>
      </c>
      <c r="Q12" s="51" t="e">
        <f>IF(AND('Mapa final'!#REF!="Muy Alta",'Mapa final'!#REF!="Menor"),CONCATENATE("R7C",'Mapa final'!#REF!),"")</f>
        <v>#REF!</v>
      </c>
      <c r="R12" s="51" t="e">
        <f>IF(AND('Mapa final'!#REF!="Muy Alta",'Mapa final'!#REF!="Menor"),CONCATENATE("R7C",'Mapa final'!#REF!),"")</f>
        <v>#REF!</v>
      </c>
      <c r="S12" s="51" t="e">
        <f>IF(AND('Mapa final'!#REF!="Muy Alta",'Mapa final'!#REF!="Menor"),CONCATENATE("R7C",'Mapa final'!#REF!),"")</f>
        <v>#REF!</v>
      </c>
      <c r="T12" s="51" t="e">
        <f>IF(AND('Mapa final'!#REF!="Muy Alta",'Mapa final'!#REF!="Menor"),CONCATENATE("R7C",'Mapa final'!#REF!),"")</f>
        <v>#REF!</v>
      </c>
      <c r="U12" s="52" t="e">
        <f>IF(AND('Mapa final'!#REF!="Muy Alta",'Mapa final'!#REF!="Menor"),CONCATENATE("R7C",'Mapa final'!#REF!),"")</f>
        <v>#REF!</v>
      </c>
      <c r="V12" s="50" t="e">
        <f>IF(AND('Mapa final'!#REF!="Muy Alta",'Mapa final'!#REF!="Moderado"),CONCATENATE("R7C",'Mapa final'!#REF!),"")</f>
        <v>#REF!</v>
      </c>
      <c r="W12" s="51" t="e">
        <f>IF(AND('Mapa final'!#REF!="Muy Alta",'Mapa final'!#REF!="Moderado"),CONCATENATE("R7C",'Mapa final'!#REF!),"")</f>
        <v>#REF!</v>
      </c>
      <c r="X12" s="51" t="e">
        <f>IF(AND('Mapa final'!#REF!="Muy Alta",'Mapa final'!#REF!="Moderado"),CONCATENATE("R7C",'Mapa final'!#REF!),"")</f>
        <v>#REF!</v>
      </c>
      <c r="Y12" s="51" t="e">
        <f>IF(AND('Mapa final'!#REF!="Muy Alta",'Mapa final'!#REF!="Moderado"),CONCATENATE("R7C",'Mapa final'!#REF!),"")</f>
        <v>#REF!</v>
      </c>
      <c r="Z12" s="51" t="e">
        <f>IF(AND('Mapa final'!#REF!="Muy Alta",'Mapa final'!#REF!="Moderado"),CONCATENATE("R7C",'Mapa final'!#REF!),"")</f>
        <v>#REF!</v>
      </c>
      <c r="AA12" s="52" t="e">
        <f>IF(AND('Mapa final'!#REF!="Muy Alta",'Mapa final'!#REF!="Moderado"),CONCATENATE("R7C",'Mapa final'!#REF!),"")</f>
        <v>#REF!</v>
      </c>
      <c r="AB12" s="50" t="e">
        <f>IF(AND('Mapa final'!#REF!="Muy Alta",'Mapa final'!#REF!="Mayor"),CONCATENATE("R7C",'Mapa final'!#REF!),"")</f>
        <v>#REF!</v>
      </c>
      <c r="AC12" s="51" t="e">
        <f>IF(AND('Mapa final'!#REF!="Muy Alta",'Mapa final'!#REF!="Mayor"),CONCATENATE("R7C",'Mapa final'!#REF!),"")</f>
        <v>#REF!</v>
      </c>
      <c r="AD12" s="51" t="e">
        <f>IF(AND('Mapa final'!#REF!="Muy Alta",'Mapa final'!#REF!="Mayor"),CONCATENATE("R7C",'Mapa final'!#REF!),"")</f>
        <v>#REF!</v>
      </c>
      <c r="AE12" s="51" t="e">
        <f>IF(AND('Mapa final'!#REF!="Muy Alta",'Mapa final'!#REF!="Mayor"),CONCATENATE("R7C",'Mapa final'!#REF!),"")</f>
        <v>#REF!</v>
      </c>
      <c r="AF12" s="51" t="e">
        <f>IF(AND('Mapa final'!#REF!="Muy Alta",'Mapa final'!#REF!="Mayor"),CONCATENATE("R7C",'Mapa final'!#REF!),"")</f>
        <v>#REF!</v>
      </c>
      <c r="AG12" s="52" t="e">
        <f>IF(AND('Mapa final'!#REF!="Muy Alta",'Mapa final'!#REF!="Mayor"),CONCATENATE("R7C",'Mapa final'!#REF!),"")</f>
        <v>#REF!</v>
      </c>
      <c r="AH12" s="53" t="e">
        <f>IF(AND('Mapa final'!#REF!="Muy Alta",'Mapa final'!#REF!="Catastrófico"),CONCATENATE("R7C",'Mapa final'!#REF!),"")</f>
        <v>#REF!</v>
      </c>
      <c r="AI12" s="54" t="e">
        <f>IF(AND('Mapa final'!#REF!="Muy Alta",'Mapa final'!#REF!="Catastrófico"),CONCATENATE("R7C",'Mapa final'!#REF!),"")</f>
        <v>#REF!</v>
      </c>
      <c r="AJ12" s="54" t="e">
        <f>IF(AND('Mapa final'!#REF!="Muy Alta",'Mapa final'!#REF!="Catastrófico"),CONCATENATE("R7C",'Mapa final'!#REF!),"")</f>
        <v>#REF!</v>
      </c>
      <c r="AK12" s="54" t="e">
        <f>IF(AND('Mapa final'!#REF!="Muy Alta",'Mapa final'!#REF!="Catastrófico"),CONCATENATE("R7C",'Mapa final'!#REF!),"")</f>
        <v>#REF!</v>
      </c>
      <c r="AL12" s="54" t="e">
        <f>IF(AND('Mapa final'!#REF!="Muy Alta",'Mapa final'!#REF!="Catastrófico"),CONCATENATE("R7C",'Mapa final'!#REF!),"")</f>
        <v>#REF!</v>
      </c>
      <c r="AM12" s="55" t="e">
        <f>IF(AND('Mapa final'!#REF!="Muy Alta",'Mapa final'!#REF!="Catastrófico"),CONCATENATE("R7C",'Mapa final'!#REF!),"")</f>
        <v>#REF!</v>
      </c>
      <c r="AN12" s="81"/>
      <c r="AO12" s="341"/>
      <c r="AP12" s="342"/>
      <c r="AQ12" s="342"/>
      <c r="AR12" s="342"/>
      <c r="AS12" s="342"/>
      <c r="AT12" s="343"/>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4.95" customHeight="1" x14ac:dyDescent="0.3">
      <c r="A13" s="81"/>
      <c r="B13" s="236"/>
      <c r="C13" s="236"/>
      <c r="D13" s="237"/>
      <c r="E13" s="335"/>
      <c r="F13" s="334"/>
      <c r="G13" s="334"/>
      <c r="H13" s="334"/>
      <c r="I13" s="350"/>
      <c r="J13" s="50" t="e">
        <f>IF(AND('Mapa final'!#REF!="Muy Alta",'Mapa final'!#REF!="Leve"),CONCATENATE("R8C",'Mapa final'!#REF!),"")</f>
        <v>#REF!</v>
      </c>
      <c r="K13" s="51" t="e">
        <f>IF(AND('Mapa final'!#REF!="Muy Alta",'Mapa final'!#REF!="Leve"),CONCATENATE("R8C",'Mapa final'!#REF!),"")</f>
        <v>#REF!</v>
      </c>
      <c r="L13" s="51" t="e">
        <f>IF(AND('Mapa final'!#REF!="Muy Alta",'Mapa final'!#REF!="Leve"),CONCATENATE("R8C",'Mapa final'!#REF!),"")</f>
        <v>#REF!</v>
      </c>
      <c r="M13" s="51" t="e">
        <f>IF(AND('Mapa final'!#REF!="Muy Alta",'Mapa final'!#REF!="Leve"),CONCATENATE("R8C",'Mapa final'!#REF!),"")</f>
        <v>#REF!</v>
      </c>
      <c r="N13" s="51" t="e">
        <f>IF(AND('Mapa final'!#REF!="Muy Alta",'Mapa final'!#REF!="Leve"),CONCATENATE("R8C",'Mapa final'!#REF!),"")</f>
        <v>#REF!</v>
      </c>
      <c r="O13" s="52" t="e">
        <f>IF(AND('Mapa final'!#REF!="Muy Alta",'Mapa final'!#REF!="Leve"),CONCATENATE("R8C",'Mapa final'!#REF!),"")</f>
        <v>#REF!</v>
      </c>
      <c r="P13" s="50" t="e">
        <f>IF(AND('Mapa final'!#REF!="Muy Alta",'Mapa final'!#REF!="Menor"),CONCATENATE("R8C",'Mapa final'!#REF!),"")</f>
        <v>#REF!</v>
      </c>
      <c r="Q13" s="51" t="e">
        <f>IF(AND('Mapa final'!#REF!="Muy Alta",'Mapa final'!#REF!="Menor"),CONCATENATE("R8C",'Mapa final'!#REF!),"")</f>
        <v>#REF!</v>
      </c>
      <c r="R13" s="51" t="e">
        <f>IF(AND('Mapa final'!#REF!="Muy Alta",'Mapa final'!#REF!="Menor"),CONCATENATE("R8C",'Mapa final'!#REF!),"")</f>
        <v>#REF!</v>
      </c>
      <c r="S13" s="51" t="e">
        <f>IF(AND('Mapa final'!#REF!="Muy Alta",'Mapa final'!#REF!="Menor"),CONCATENATE("R8C",'Mapa final'!#REF!),"")</f>
        <v>#REF!</v>
      </c>
      <c r="T13" s="51" t="e">
        <f>IF(AND('Mapa final'!#REF!="Muy Alta",'Mapa final'!#REF!="Menor"),CONCATENATE("R8C",'Mapa final'!#REF!),"")</f>
        <v>#REF!</v>
      </c>
      <c r="U13" s="52" t="e">
        <f>IF(AND('Mapa final'!#REF!="Muy Alta",'Mapa final'!#REF!="Menor"),CONCATENATE("R8C",'Mapa final'!#REF!),"")</f>
        <v>#REF!</v>
      </c>
      <c r="V13" s="50" t="e">
        <f>IF(AND('Mapa final'!#REF!="Muy Alta",'Mapa final'!#REF!="Moderado"),CONCATENATE("R8C",'Mapa final'!#REF!),"")</f>
        <v>#REF!</v>
      </c>
      <c r="W13" s="51" t="e">
        <f>IF(AND('Mapa final'!#REF!="Muy Alta",'Mapa final'!#REF!="Moderado"),CONCATENATE("R8C",'Mapa final'!#REF!),"")</f>
        <v>#REF!</v>
      </c>
      <c r="X13" s="51" t="e">
        <f>IF(AND('Mapa final'!#REF!="Muy Alta",'Mapa final'!#REF!="Moderado"),CONCATENATE("R8C",'Mapa final'!#REF!),"")</f>
        <v>#REF!</v>
      </c>
      <c r="Y13" s="51" t="e">
        <f>IF(AND('Mapa final'!#REF!="Muy Alta",'Mapa final'!#REF!="Moderado"),CONCATENATE("R8C",'Mapa final'!#REF!),"")</f>
        <v>#REF!</v>
      </c>
      <c r="Z13" s="51" t="e">
        <f>IF(AND('Mapa final'!#REF!="Muy Alta",'Mapa final'!#REF!="Moderado"),CONCATENATE("R8C",'Mapa final'!#REF!),"")</f>
        <v>#REF!</v>
      </c>
      <c r="AA13" s="52" t="e">
        <f>IF(AND('Mapa final'!#REF!="Muy Alta",'Mapa final'!#REF!="Moderado"),CONCATENATE("R8C",'Mapa final'!#REF!),"")</f>
        <v>#REF!</v>
      </c>
      <c r="AB13" s="50" t="e">
        <f>IF(AND('Mapa final'!#REF!="Muy Alta",'Mapa final'!#REF!="Mayor"),CONCATENATE("R8C",'Mapa final'!#REF!),"")</f>
        <v>#REF!</v>
      </c>
      <c r="AC13" s="51" t="e">
        <f>IF(AND('Mapa final'!#REF!="Muy Alta",'Mapa final'!#REF!="Mayor"),CONCATENATE("R8C",'Mapa final'!#REF!),"")</f>
        <v>#REF!</v>
      </c>
      <c r="AD13" s="51" t="e">
        <f>IF(AND('Mapa final'!#REF!="Muy Alta",'Mapa final'!#REF!="Mayor"),CONCATENATE("R8C",'Mapa final'!#REF!),"")</f>
        <v>#REF!</v>
      </c>
      <c r="AE13" s="51" t="e">
        <f>IF(AND('Mapa final'!#REF!="Muy Alta",'Mapa final'!#REF!="Mayor"),CONCATENATE("R8C",'Mapa final'!#REF!),"")</f>
        <v>#REF!</v>
      </c>
      <c r="AF13" s="51" t="e">
        <f>IF(AND('Mapa final'!#REF!="Muy Alta",'Mapa final'!#REF!="Mayor"),CONCATENATE("R8C",'Mapa final'!#REF!),"")</f>
        <v>#REF!</v>
      </c>
      <c r="AG13" s="52" t="e">
        <f>IF(AND('Mapa final'!#REF!="Muy Alta",'Mapa final'!#REF!="Mayor"),CONCATENATE("R8C",'Mapa final'!#REF!),"")</f>
        <v>#REF!</v>
      </c>
      <c r="AH13" s="53" t="e">
        <f>IF(AND('Mapa final'!#REF!="Muy Alta",'Mapa final'!#REF!="Catastrófico"),CONCATENATE("R8C",'Mapa final'!#REF!),"")</f>
        <v>#REF!</v>
      </c>
      <c r="AI13" s="54" t="e">
        <f>IF(AND('Mapa final'!#REF!="Muy Alta",'Mapa final'!#REF!="Catastrófico"),CONCATENATE("R8C",'Mapa final'!#REF!),"")</f>
        <v>#REF!</v>
      </c>
      <c r="AJ13" s="54" t="e">
        <f>IF(AND('Mapa final'!#REF!="Muy Alta",'Mapa final'!#REF!="Catastrófico"),CONCATENATE("R8C",'Mapa final'!#REF!),"")</f>
        <v>#REF!</v>
      </c>
      <c r="AK13" s="54" t="e">
        <f>IF(AND('Mapa final'!#REF!="Muy Alta",'Mapa final'!#REF!="Catastrófico"),CONCATENATE("R8C",'Mapa final'!#REF!),"")</f>
        <v>#REF!</v>
      </c>
      <c r="AL13" s="54" t="e">
        <f>IF(AND('Mapa final'!#REF!="Muy Alta",'Mapa final'!#REF!="Catastrófico"),CONCATENATE("R8C",'Mapa final'!#REF!),"")</f>
        <v>#REF!</v>
      </c>
      <c r="AM13" s="55" t="e">
        <f>IF(AND('Mapa final'!#REF!="Muy Alta",'Mapa final'!#REF!="Catastrófico"),CONCATENATE("R8C",'Mapa final'!#REF!),"")</f>
        <v>#REF!</v>
      </c>
      <c r="AN13" s="81"/>
      <c r="AO13" s="341"/>
      <c r="AP13" s="342"/>
      <c r="AQ13" s="342"/>
      <c r="AR13" s="342"/>
      <c r="AS13" s="342"/>
      <c r="AT13" s="343"/>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4.95" customHeight="1" x14ac:dyDescent="0.3">
      <c r="A14" s="81"/>
      <c r="B14" s="236"/>
      <c r="C14" s="236"/>
      <c r="D14" s="237"/>
      <c r="E14" s="335"/>
      <c r="F14" s="334"/>
      <c r="G14" s="334"/>
      <c r="H14" s="334"/>
      <c r="I14" s="350"/>
      <c r="J14" s="50" t="e">
        <f>IF(AND('Mapa final'!#REF!="Muy Alta",'Mapa final'!#REF!="Leve"),CONCATENATE("R9C",'Mapa final'!#REF!),"")</f>
        <v>#REF!</v>
      </c>
      <c r="K14" s="51" t="e">
        <f>IF(AND('Mapa final'!#REF!="Muy Alta",'Mapa final'!#REF!="Leve"),CONCATENATE("R9C",'Mapa final'!#REF!),"")</f>
        <v>#REF!</v>
      </c>
      <c r="L14" s="51" t="e">
        <f>IF(AND('Mapa final'!#REF!="Muy Alta",'Mapa final'!#REF!="Leve"),CONCATENATE("R9C",'Mapa final'!#REF!),"")</f>
        <v>#REF!</v>
      </c>
      <c r="M14" s="51" t="e">
        <f>IF(AND('Mapa final'!#REF!="Muy Alta",'Mapa final'!#REF!="Leve"),CONCATENATE("R9C",'Mapa final'!#REF!),"")</f>
        <v>#REF!</v>
      </c>
      <c r="N14" s="51" t="e">
        <f>IF(AND('Mapa final'!#REF!="Muy Alta",'Mapa final'!#REF!="Leve"),CONCATENATE("R9C",'Mapa final'!#REF!),"")</f>
        <v>#REF!</v>
      </c>
      <c r="O14" s="52" t="e">
        <f>IF(AND('Mapa final'!#REF!="Muy Alta",'Mapa final'!#REF!="Leve"),CONCATENATE("R9C",'Mapa final'!#REF!),"")</f>
        <v>#REF!</v>
      </c>
      <c r="P14" s="50" t="e">
        <f>IF(AND('Mapa final'!#REF!="Muy Alta",'Mapa final'!#REF!="Menor"),CONCATENATE("R9C",'Mapa final'!#REF!),"")</f>
        <v>#REF!</v>
      </c>
      <c r="Q14" s="51" t="e">
        <f>IF(AND('Mapa final'!#REF!="Muy Alta",'Mapa final'!#REF!="Menor"),CONCATENATE("R9C",'Mapa final'!#REF!),"")</f>
        <v>#REF!</v>
      </c>
      <c r="R14" s="51" t="e">
        <f>IF(AND('Mapa final'!#REF!="Muy Alta",'Mapa final'!#REF!="Menor"),CONCATENATE("R9C",'Mapa final'!#REF!),"")</f>
        <v>#REF!</v>
      </c>
      <c r="S14" s="51" t="e">
        <f>IF(AND('Mapa final'!#REF!="Muy Alta",'Mapa final'!#REF!="Menor"),CONCATENATE("R9C",'Mapa final'!#REF!),"")</f>
        <v>#REF!</v>
      </c>
      <c r="T14" s="51" t="e">
        <f>IF(AND('Mapa final'!#REF!="Muy Alta",'Mapa final'!#REF!="Menor"),CONCATENATE("R9C",'Mapa final'!#REF!),"")</f>
        <v>#REF!</v>
      </c>
      <c r="U14" s="52" t="e">
        <f>IF(AND('Mapa final'!#REF!="Muy Alta",'Mapa final'!#REF!="Menor"),CONCATENATE("R9C",'Mapa final'!#REF!),"")</f>
        <v>#REF!</v>
      </c>
      <c r="V14" s="50" t="e">
        <f>IF(AND('Mapa final'!#REF!="Muy Alta",'Mapa final'!#REF!="Moderado"),CONCATENATE("R9C",'Mapa final'!#REF!),"")</f>
        <v>#REF!</v>
      </c>
      <c r="W14" s="51" t="e">
        <f>IF(AND('Mapa final'!#REF!="Muy Alta",'Mapa final'!#REF!="Moderado"),CONCATENATE("R9C",'Mapa final'!#REF!),"")</f>
        <v>#REF!</v>
      </c>
      <c r="X14" s="51" t="e">
        <f>IF(AND('Mapa final'!#REF!="Muy Alta",'Mapa final'!#REF!="Moderado"),CONCATENATE("R9C",'Mapa final'!#REF!),"")</f>
        <v>#REF!</v>
      </c>
      <c r="Y14" s="51" t="e">
        <f>IF(AND('Mapa final'!#REF!="Muy Alta",'Mapa final'!#REF!="Moderado"),CONCATENATE("R9C",'Mapa final'!#REF!),"")</f>
        <v>#REF!</v>
      </c>
      <c r="Z14" s="51" t="e">
        <f>IF(AND('Mapa final'!#REF!="Muy Alta",'Mapa final'!#REF!="Moderado"),CONCATENATE("R9C",'Mapa final'!#REF!),"")</f>
        <v>#REF!</v>
      </c>
      <c r="AA14" s="52" t="e">
        <f>IF(AND('Mapa final'!#REF!="Muy Alta",'Mapa final'!#REF!="Moderado"),CONCATENATE("R9C",'Mapa final'!#REF!),"")</f>
        <v>#REF!</v>
      </c>
      <c r="AB14" s="50" t="e">
        <f>IF(AND('Mapa final'!#REF!="Muy Alta",'Mapa final'!#REF!="Mayor"),CONCATENATE("R9C",'Mapa final'!#REF!),"")</f>
        <v>#REF!</v>
      </c>
      <c r="AC14" s="51" t="e">
        <f>IF(AND('Mapa final'!#REF!="Muy Alta",'Mapa final'!#REF!="Mayor"),CONCATENATE("R9C",'Mapa final'!#REF!),"")</f>
        <v>#REF!</v>
      </c>
      <c r="AD14" s="51" t="e">
        <f>IF(AND('Mapa final'!#REF!="Muy Alta",'Mapa final'!#REF!="Mayor"),CONCATENATE("R9C",'Mapa final'!#REF!),"")</f>
        <v>#REF!</v>
      </c>
      <c r="AE14" s="51" t="e">
        <f>IF(AND('Mapa final'!#REF!="Muy Alta",'Mapa final'!#REF!="Mayor"),CONCATENATE("R9C",'Mapa final'!#REF!),"")</f>
        <v>#REF!</v>
      </c>
      <c r="AF14" s="51" t="e">
        <f>IF(AND('Mapa final'!#REF!="Muy Alta",'Mapa final'!#REF!="Mayor"),CONCATENATE("R9C",'Mapa final'!#REF!),"")</f>
        <v>#REF!</v>
      </c>
      <c r="AG14" s="52" t="e">
        <f>IF(AND('Mapa final'!#REF!="Muy Alta",'Mapa final'!#REF!="Mayor"),CONCATENATE("R9C",'Mapa final'!#REF!),"")</f>
        <v>#REF!</v>
      </c>
      <c r="AH14" s="53" t="e">
        <f>IF(AND('Mapa final'!#REF!="Muy Alta",'Mapa final'!#REF!="Catastrófico"),CONCATENATE("R9C",'Mapa final'!#REF!),"")</f>
        <v>#REF!</v>
      </c>
      <c r="AI14" s="54" t="e">
        <f>IF(AND('Mapa final'!#REF!="Muy Alta",'Mapa final'!#REF!="Catastrófico"),CONCATENATE("R9C",'Mapa final'!#REF!),"")</f>
        <v>#REF!</v>
      </c>
      <c r="AJ14" s="54" t="e">
        <f>IF(AND('Mapa final'!#REF!="Muy Alta",'Mapa final'!#REF!="Catastrófico"),CONCATENATE("R9C",'Mapa final'!#REF!),"")</f>
        <v>#REF!</v>
      </c>
      <c r="AK14" s="54" t="e">
        <f>IF(AND('Mapa final'!#REF!="Muy Alta",'Mapa final'!#REF!="Catastrófico"),CONCATENATE("R9C",'Mapa final'!#REF!),"")</f>
        <v>#REF!</v>
      </c>
      <c r="AL14" s="54" t="e">
        <f>IF(AND('Mapa final'!#REF!="Muy Alta",'Mapa final'!#REF!="Catastrófico"),CONCATENATE("R9C",'Mapa final'!#REF!),"")</f>
        <v>#REF!</v>
      </c>
      <c r="AM14" s="55" t="e">
        <f>IF(AND('Mapa final'!#REF!="Muy Alta",'Mapa final'!#REF!="Catastrófico"),CONCATENATE("R9C",'Mapa final'!#REF!),"")</f>
        <v>#REF!</v>
      </c>
      <c r="AN14" s="81"/>
      <c r="AO14" s="341"/>
      <c r="AP14" s="342"/>
      <c r="AQ14" s="342"/>
      <c r="AR14" s="342"/>
      <c r="AS14" s="342"/>
      <c r="AT14" s="343"/>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8" customHeight="1" thickBot="1" x14ac:dyDescent="0.35">
      <c r="A15" s="81"/>
      <c r="B15" s="236"/>
      <c r="C15" s="236"/>
      <c r="D15" s="237"/>
      <c r="E15" s="336"/>
      <c r="F15" s="337"/>
      <c r="G15" s="337"/>
      <c r="H15" s="337"/>
      <c r="I15" s="351"/>
      <c r="J15" s="56" t="e">
        <f>IF(AND('Mapa final'!#REF!="Muy Alta",'Mapa final'!#REF!="Leve"),CONCATENATE("R10C",'Mapa final'!#REF!),"")</f>
        <v>#REF!</v>
      </c>
      <c r="K15" s="57" t="e">
        <f>IF(AND('Mapa final'!#REF!="Muy Alta",'Mapa final'!#REF!="Leve"),CONCATENATE("R10C",'Mapa final'!#REF!),"")</f>
        <v>#REF!</v>
      </c>
      <c r="L15" s="57" t="e">
        <f>IF(AND('Mapa final'!#REF!="Muy Alta",'Mapa final'!#REF!="Leve"),CONCATENATE("R10C",'Mapa final'!#REF!),"")</f>
        <v>#REF!</v>
      </c>
      <c r="M15" s="57" t="e">
        <f>IF(AND('Mapa final'!#REF!="Muy Alta",'Mapa final'!#REF!="Leve"),CONCATENATE("R10C",'Mapa final'!#REF!),"")</f>
        <v>#REF!</v>
      </c>
      <c r="N15" s="57" t="e">
        <f>IF(AND('Mapa final'!#REF!="Muy Alta",'Mapa final'!#REF!="Leve"),CONCATENATE("R10C",'Mapa final'!#REF!),"")</f>
        <v>#REF!</v>
      </c>
      <c r="O15" s="58" t="e">
        <f>IF(AND('Mapa final'!#REF!="Muy Alta",'Mapa final'!#REF!="Leve"),CONCATENATE("R10C",'Mapa final'!#REF!),"")</f>
        <v>#REF!</v>
      </c>
      <c r="P15" s="50" t="e">
        <f>IF(AND('Mapa final'!#REF!="Muy Alta",'Mapa final'!#REF!="Menor"),CONCATENATE("R10C",'Mapa final'!#REF!),"")</f>
        <v>#REF!</v>
      </c>
      <c r="Q15" s="51" t="e">
        <f>IF(AND('Mapa final'!#REF!="Muy Alta",'Mapa final'!#REF!="Menor"),CONCATENATE("R10C",'Mapa final'!#REF!),"")</f>
        <v>#REF!</v>
      </c>
      <c r="R15" s="51" t="e">
        <f>IF(AND('Mapa final'!#REF!="Muy Alta",'Mapa final'!#REF!="Menor"),CONCATENATE("R10C",'Mapa final'!#REF!),"")</f>
        <v>#REF!</v>
      </c>
      <c r="S15" s="51" t="e">
        <f>IF(AND('Mapa final'!#REF!="Muy Alta",'Mapa final'!#REF!="Menor"),CONCATENATE("R10C",'Mapa final'!#REF!),"")</f>
        <v>#REF!</v>
      </c>
      <c r="T15" s="51" t="e">
        <f>IF(AND('Mapa final'!#REF!="Muy Alta",'Mapa final'!#REF!="Menor"),CONCATENATE("R10C",'Mapa final'!#REF!),"")</f>
        <v>#REF!</v>
      </c>
      <c r="U15" s="52" t="e">
        <f>IF(AND('Mapa final'!#REF!="Muy Alta",'Mapa final'!#REF!="Menor"),CONCATENATE("R10C",'Mapa final'!#REF!),"")</f>
        <v>#REF!</v>
      </c>
      <c r="V15" s="56" t="e">
        <f>IF(AND('Mapa final'!#REF!="Muy Alta",'Mapa final'!#REF!="Moderado"),CONCATENATE("R10C",'Mapa final'!#REF!),"")</f>
        <v>#REF!</v>
      </c>
      <c r="W15" s="57" t="e">
        <f>IF(AND('Mapa final'!#REF!="Muy Alta",'Mapa final'!#REF!="Moderado"),CONCATENATE("R10C",'Mapa final'!#REF!),"")</f>
        <v>#REF!</v>
      </c>
      <c r="X15" s="57" t="e">
        <f>IF(AND('Mapa final'!#REF!="Muy Alta",'Mapa final'!#REF!="Moderado"),CONCATENATE("R10C",'Mapa final'!#REF!),"")</f>
        <v>#REF!</v>
      </c>
      <c r="Y15" s="57" t="e">
        <f>IF(AND('Mapa final'!#REF!="Muy Alta",'Mapa final'!#REF!="Moderado"),CONCATENATE("R10C",'Mapa final'!#REF!),"")</f>
        <v>#REF!</v>
      </c>
      <c r="Z15" s="57" t="e">
        <f>IF(AND('Mapa final'!#REF!="Muy Alta",'Mapa final'!#REF!="Moderado"),CONCATENATE("R10C",'Mapa final'!#REF!),"")</f>
        <v>#REF!</v>
      </c>
      <c r="AA15" s="58" t="e">
        <f>IF(AND('Mapa final'!#REF!="Muy Alta",'Mapa final'!#REF!="Moderado"),CONCATENATE("R10C",'Mapa final'!#REF!),"")</f>
        <v>#REF!</v>
      </c>
      <c r="AB15" s="50" t="e">
        <f>IF(AND('Mapa final'!#REF!="Muy Alta",'Mapa final'!#REF!="Mayor"),CONCATENATE("R10C",'Mapa final'!#REF!),"")</f>
        <v>#REF!</v>
      </c>
      <c r="AC15" s="51" t="e">
        <f>IF(AND('Mapa final'!#REF!="Muy Alta",'Mapa final'!#REF!="Mayor"),CONCATENATE("R10C",'Mapa final'!#REF!),"")</f>
        <v>#REF!</v>
      </c>
      <c r="AD15" s="51" t="e">
        <f>IF(AND('Mapa final'!#REF!="Muy Alta",'Mapa final'!#REF!="Mayor"),CONCATENATE("R10C",'Mapa final'!#REF!),"")</f>
        <v>#REF!</v>
      </c>
      <c r="AE15" s="51" t="e">
        <f>IF(AND('Mapa final'!#REF!="Muy Alta",'Mapa final'!#REF!="Mayor"),CONCATENATE("R10C",'Mapa final'!#REF!),"")</f>
        <v>#REF!</v>
      </c>
      <c r="AF15" s="51" t="e">
        <f>IF(AND('Mapa final'!#REF!="Muy Alta",'Mapa final'!#REF!="Mayor"),CONCATENATE("R10C",'Mapa final'!#REF!),"")</f>
        <v>#REF!</v>
      </c>
      <c r="AG15" s="52" t="e">
        <f>IF(AND('Mapa final'!#REF!="Muy Alta",'Mapa final'!#REF!="Mayor"),CONCATENATE("R10C",'Mapa final'!#REF!),"")</f>
        <v>#REF!</v>
      </c>
      <c r="AH15" s="59" t="e">
        <f>IF(AND('Mapa final'!#REF!="Muy Alta",'Mapa final'!#REF!="Catastrófico"),CONCATENATE("R10C",'Mapa final'!#REF!),"")</f>
        <v>#REF!</v>
      </c>
      <c r="AI15" s="60" t="e">
        <f>IF(AND('Mapa final'!#REF!="Muy Alta",'Mapa final'!#REF!="Catastrófico"),CONCATENATE("R10C",'Mapa final'!#REF!),"")</f>
        <v>#REF!</v>
      </c>
      <c r="AJ15" s="60" t="e">
        <f>IF(AND('Mapa final'!#REF!="Muy Alta",'Mapa final'!#REF!="Catastrófico"),CONCATENATE("R10C",'Mapa final'!#REF!),"")</f>
        <v>#REF!</v>
      </c>
      <c r="AK15" s="60" t="e">
        <f>IF(AND('Mapa final'!#REF!="Muy Alta",'Mapa final'!#REF!="Catastrófico"),CONCATENATE("R10C",'Mapa final'!#REF!),"")</f>
        <v>#REF!</v>
      </c>
      <c r="AL15" s="60" t="e">
        <f>IF(AND('Mapa final'!#REF!="Muy Alta",'Mapa final'!#REF!="Catastrófico"),CONCATENATE("R10C",'Mapa final'!#REF!),"")</f>
        <v>#REF!</v>
      </c>
      <c r="AM15" s="61" t="e">
        <f>IF(AND('Mapa final'!#REF!="Muy Alta",'Mapa final'!#REF!="Catastrófico"),CONCATENATE("R10C",'Mapa final'!#REF!),"")</f>
        <v>#REF!</v>
      </c>
      <c r="AN15" s="81"/>
      <c r="AO15" s="344"/>
      <c r="AP15" s="345"/>
      <c r="AQ15" s="345"/>
      <c r="AR15" s="345"/>
      <c r="AS15" s="345"/>
      <c r="AT15" s="346"/>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4.95" customHeight="1" x14ac:dyDescent="0.3">
      <c r="A16" s="81"/>
      <c r="B16" s="236"/>
      <c r="C16" s="236"/>
      <c r="D16" s="237"/>
      <c r="E16" s="331" t="s">
        <v>107</v>
      </c>
      <c r="F16" s="332"/>
      <c r="G16" s="332"/>
      <c r="H16" s="332"/>
      <c r="I16" s="332"/>
      <c r="J16" s="62" t="str">
        <f ca="1">IF(AND('Mapa final'!$AB$11="Alta",'Mapa final'!$AD$11="Leve"),CONCATENATE("R1C",'Mapa final'!$R$11),"")</f>
        <v/>
      </c>
      <c r="K16" s="63" t="str">
        <f ca="1">IF(AND('Mapa final'!$AB$12="Alta",'Mapa final'!$AD$12="Leve"),CONCATENATE("R1C",'Mapa final'!$R$12),"")</f>
        <v/>
      </c>
      <c r="L16" s="63" t="e">
        <f>IF(AND('Mapa final'!#REF!="Alta",'Mapa final'!#REF!="Leve"),CONCATENATE("R1C",'Mapa final'!#REF!),"")</f>
        <v>#REF!</v>
      </c>
      <c r="M16" s="63" t="e">
        <f>IF(AND('Mapa final'!#REF!="Alta",'Mapa final'!#REF!="Leve"),CONCATENATE("R1C",'Mapa final'!#REF!),"")</f>
        <v>#REF!</v>
      </c>
      <c r="N16" s="63" t="e">
        <f>IF(AND('Mapa final'!#REF!="Alta",'Mapa final'!#REF!="Leve"),CONCATENATE("R1C",'Mapa final'!#REF!),"")</f>
        <v>#REF!</v>
      </c>
      <c r="O16" s="64" t="e">
        <f>IF(AND('Mapa final'!#REF!="Alta",'Mapa final'!#REF!="Leve"),CONCATENATE("R1C",'Mapa final'!#REF!),"")</f>
        <v>#REF!</v>
      </c>
      <c r="P16" s="62" t="str">
        <f ca="1">IF(AND('Mapa final'!$AB$11="Alta",'Mapa final'!$AD$11="Menor"),CONCATENATE("R1C",'Mapa final'!$R$11),"")</f>
        <v/>
      </c>
      <c r="Q16" s="63" t="str">
        <f ca="1">IF(AND('Mapa final'!$AB$12="Alta",'Mapa final'!$AD$12="Menor"),CONCATENATE("R1C",'Mapa final'!$R$12),"")</f>
        <v/>
      </c>
      <c r="R16" s="63" t="e">
        <f>IF(AND('Mapa final'!#REF!="Alta",'Mapa final'!#REF!="Menor"),CONCATENATE("R1C",'Mapa final'!#REF!),"")</f>
        <v>#REF!</v>
      </c>
      <c r="S16" s="63" t="e">
        <f>IF(AND('Mapa final'!#REF!="Alta",'Mapa final'!#REF!="Menor"),CONCATENATE("R1C",'Mapa final'!#REF!),"")</f>
        <v>#REF!</v>
      </c>
      <c r="T16" s="63" t="e">
        <f>IF(AND('Mapa final'!#REF!="Alta",'Mapa final'!#REF!="Menor"),CONCATENATE("R1C",'Mapa final'!#REF!),"")</f>
        <v>#REF!</v>
      </c>
      <c r="U16" s="64" t="e">
        <f>IF(AND('Mapa final'!#REF!="Alta",'Mapa final'!#REF!="Menor"),CONCATENATE("R1C",'Mapa final'!#REF!),"")</f>
        <v>#REF!</v>
      </c>
      <c r="V16" s="44" t="str">
        <f ca="1">IF(AND('Mapa final'!$AB$11="Alta",'Mapa final'!$AD$11="Moderado"),CONCATENATE("R1C",'Mapa final'!$R$11),"")</f>
        <v/>
      </c>
      <c r="W16" s="45" t="str">
        <f ca="1">IF(AND('Mapa final'!$AB$12="Alta",'Mapa final'!$AD$12="Moderado"),CONCATENATE("R1C",'Mapa final'!$R$12),"")</f>
        <v/>
      </c>
      <c r="X16" s="45" t="e">
        <f>IF(AND('Mapa final'!#REF!="Alta",'Mapa final'!#REF!="Moderado"),CONCATENATE("R1C",'Mapa final'!#REF!),"")</f>
        <v>#REF!</v>
      </c>
      <c r="Y16" s="45" t="e">
        <f>IF(AND('Mapa final'!#REF!="Alta",'Mapa final'!#REF!="Moderado"),CONCATENATE("R1C",'Mapa final'!#REF!),"")</f>
        <v>#REF!</v>
      </c>
      <c r="Z16" s="45" t="e">
        <f>IF(AND('Mapa final'!#REF!="Alta",'Mapa final'!#REF!="Moderado"),CONCATENATE("R1C",'Mapa final'!#REF!),"")</f>
        <v>#REF!</v>
      </c>
      <c r="AA16" s="46" t="e">
        <f>IF(AND('Mapa final'!#REF!="Alta",'Mapa final'!#REF!="Moderado"),CONCATENATE("R1C",'Mapa final'!#REF!),"")</f>
        <v>#REF!</v>
      </c>
      <c r="AB16" s="44" t="str">
        <f ca="1">IF(AND('Mapa final'!$AB$11="Alta",'Mapa final'!$AD$11="Mayor"),CONCATENATE("R1C",'Mapa final'!$R$11),"")</f>
        <v/>
      </c>
      <c r="AC16" s="45" t="str">
        <f ca="1">IF(AND('Mapa final'!$AB$12="Alta",'Mapa final'!$AD$12="Mayor"),CONCATENATE("R1C",'Mapa final'!$R$12),"")</f>
        <v/>
      </c>
      <c r="AD16" s="45" t="e">
        <f>IF(AND('Mapa final'!#REF!="Alta",'Mapa final'!#REF!="Mayor"),CONCATENATE("R1C",'Mapa final'!#REF!),"")</f>
        <v>#REF!</v>
      </c>
      <c r="AE16" s="45" t="e">
        <f>IF(AND('Mapa final'!#REF!="Alta",'Mapa final'!#REF!="Mayor"),CONCATENATE("R1C",'Mapa final'!#REF!),"")</f>
        <v>#REF!</v>
      </c>
      <c r="AF16" s="45" t="e">
        <f>IF(AND('Mapa final'!#REF!="Alta",'Mapa final'!#REF!="Mayor"),CONCATENATE("R1C",'Mapa final'!#REF!),"")</f>
        <v>#REF!</v>
      </c>
      <c r="AG16" s="46" t="e">
        <f>IF(AND('Mapa final'!#REF!="Alta",'Mapa final'!#REF!="Mayor"),CONCATENATE("R1C",'Mapa final'!#REF!),"")</f>
        <v>#REF!</v>
      </c>
      <c r="AH16" s="47" t="str">
        <f ca="1">IF(AND('Mapa final'!$AB$11="Alta",'Mapa final'!$AD$11="Catastrófico"),CONCATENATE("R1C",'Mapa final'!$R$11),"")</f>
        <v/>
      </c>
      <c r="AI16" s="48" t="str">
        <f ca="1">IF(AND('Mapa final'!$AB$12="Alta",'Mapa final'!$AD$12="Catastrófico"),CONCATENATE("R1C",'Mapa final'!$R$12),"")</f>
        <v/>
      </c>
      <c r="AJ16" s="48" t="e">
        <f>IF(AND('Mapa final'!#REF!="Alta",'Mapa final'!#REF!="Catastrófico"),CONCATENATE("R1C",'Mapa final'!#REF!),"")</f>
        <v>#REF!</v>
      </c>
      <c r="AK16" s="48" t="e">
        <f>IF(AND('Mapa final'!#REF!="Alta",'Mapa final'!#REF!="Catastrófico"),CONCATENATE("R1C",'Mapa final'!#REF!),"")</f>
        <v>#REF!</v>
      </c>
      <c r="AL16" s="48" t="e">
        <f>IF(AND('Mapa final'!#REF!="Alta",'Mapa final'!#REF!="Catastrófico"),CONCATENATE("R1C",'Mapa final'!#REF!),"")</f>
        <v>#REF!</v>
      </c>
      <c r="AM16" s="49" t="e">
        <f>IF(AND('Mapa final'!#REF!="Alta",'Mapa final'!#REF!="Catastrófico"),CONCATENATE("R1C",'Mapa final'!#REF!),"")</f>
        <v>#REF!</v>
      </c>
      <c r="AN16" s="81"/>
      <c r="AO16" s="322" t="s">
        <v>77</v>
      </c>
      <c r="AP16" s="323"/>
      <c r="AQ16" s="323"/>
      <c r="AR16" s="323"/>
      <c r="AS16" s="323"/>
      <c r="AT16" s="324"/>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4.95" customHeight="1" x14ac:dyDescent="0.3">
      <c r="A17" s="81"/>
      <c r="B17" s="236"/>
      <c r="C17" s="236"/>
      <c r="D17" s="237"/>
      <c r="E17" s="333"/>
      <c r="F17" s="334"/>
      <c r="G17" s="334"/>
      <c r="H17" s="334"/>
      <c r="I17" s="334"/>
      <c r="J17" s="65" t="e">
        <f>IF(AND('Mapa final'!#REF!="Alta",'Mapa final'!#REF!="Leve"),CONCATENATE("R2C",'Mapa final'!#REF!),"")</f>
        <v>#REF!</v>
      </c>
      <c r="K17" s="66" t="e">
        <f>IF(AND('Mapa final'!#REF!="Alta",'Mapa final'!#REF!="Leve"),CONCATENATE("R2C",'Mapa final'!#REF!),"")</f>
        <v>#REF!</v>
      </c>
      <c r="L17" s="66" t="e">
        <f>IF(AND('Mapa final'!#REF!="Alta",'Mapa final'!#REF!="Leve"),CONCATENATE("R2C",'Mapa final'!#REF!),"")</f>
        <v>#REF!</v>
      </c>
      <c r="M17" s="66" t="e">
        <f>IF(AND('Mapa final'!#REF!="Alta",'Mapa final'!#REF!="Leve"),CONCATENATE("R2C",'Mapa final'!#REF!),"")</f>
        <v>#REF!</v>
      </c>
      <c r="N17" s="66" t="e">
        <f>IF(AND('Mapa final'!#REF!="Alta",'Mapa final'!#REF!="Leve"),CONCATENATE("R2C",'Mapa final'!#REF!),"")</f>
        <v>#REF!</v>
      </c>
      <c r="O17" s="67" t="e">
        <f>IF(AND('Mapa final'!#REF!="Alta",'Mapa final'!#REF!="Leve"),CONCATENATE("R2C",'Mapa final'!#REF!),"")</f>
        <v>#REF!</v>
      </c>
      <c r="P17" s="65" t="e">
        <f>IF(AND('Mapa final'!#REF!="Alta",'Mapa final'!#REF!="Menor"),CONCATENATE("R2C",'Mapa final'!#REF!),"")</f>
        <v>#REF!</v>
      </c>
      <c r="Q17" s="66" t="e">
        <f>IF(AND('Mapa final'!#REF!="Alta",'Mapa final'!#REF!="Menor"),CONCATENATE("R2C",'Mapa final'!#REF!),"")</f>
        <v>#REF!</v>
      </c>
      <c r="R17" s="66" t="e">
        <f>IF(AND('Mapa final'!#REF!="Alta",'Mapa final'!#REF!="Menor"),CONCATENATE("R2C",'Mapa final'!#REF!),"")</f>
        <v>#REF!</v>
      </c>
      <c r="S17" s="66" t="e">
        <f>IF(AND('Mapa final'!#REF!="Alta",'Mapa final'!#REF!="Menor"),CONCATENATE("R2C",'Mapa final'!#REF!),"")</f>
        <v>#REF!</v>
      </c>
      <c r="T17" s="66" t="e">
        <f>IF(AND('Mapa final'!#REF!="Alta",'Mapa final'!#REF!="Menor"),CONCATENATE("R2C",'Mapa final'!#REF!),"")</f>
        <v>#REF!</v>
      </c>
      <c r="U17" s="67" t="e">
        <f>IF(AND('Mapa final'!#REF!="Alta",'Mapa final'!#REF!="Menor"),CONCATENATE("R2C",'Mapa final'!#REF!),"")</f>
        <v>#REF!</v>
      </c>
      <c r="V17" s="50" t="e">
        <f>IF(AND('Mapa final'!#REF!="Alta",'Mapa final'!#REF!="Moderado"),CONCATENATE("R2C",'Mapa final'!#REF!),"")</f>
        <v>#REF!</v>
      </c>
      <c r="W17" s="51" t="e">
        <f>IF(AND('Mapa final'!#REF!="Alta",'Mapa final'!#REF!="Moderado"),CONCATENATE("R2C",'Mapa final'!#REF!),"")</f>
        <v>#REF!</v>
      </c>
      <c r="X17" s="51" t="e">
        <f>IF(AND('Mapa final'!#REF!="Alta",'Mapa final'!#REF!="Moderado"),CONCATENATE("R2C",'Mapa final'!#REF!),"")</f>
        <v>#REF!</v>
      </c>
      <c r="Y17" s="51" t="e">
        <f>IF(AND('Mapa final'!#REF!="Alta",'Mapa final'!#REF!="Moderado"),CONCATENATE("R2C",'Mapa final'!#REF!),"")</f>
        <v>#REF!</v>
      </c>
      <c r="Z17" s="51" t="e">
        <f>IF(AND('Mapa final'!#REF!="Alta",'Mapa final'!#REF!="Moderado"),CONCATENATE("R2C",'Mapa final'!#REF!),"")</f>
        <v>#REF!</v>
      </c>
      <c r="AA17" s="52" t="e">
        <f>IF(AND('Mapa final'!#REF!="Alta",'Mapa final'!#REF!="Moderado"),CONCATENATE("R2C",'Mapa final'!#REF!),"")</f>
        <v>#REF!</v>
      </c>
      <c r="AB17" s="50" t="e">
        <f>IF(AND('Mapa final'!#REF!="Alta",'Mapa final'!#REF!="Mayor"),CONCATENATE("R2C",'Mapa final'!#REF!),"")</f>
        <v>#REF!</v>
      </c>
      <c r="AC17" s="51" t="e">
        <f>IF(AND('Mapa final'!#REF!="Alta",'Mapa final'!#REF!="Mayor"),CONCATENATE("R2C",'Mapa final'!#REF!),"")</f>
        <v>#REF!</v>
      </c>
      <c r="AD17" s="51" t="e">
        <f>IF(AND('Mapa final'!#REF!="Alta",'Mapa final'!#REF!="Mayor"),CONCATENATE("R2C",'Mapa final'!#REF!),"")</f>
        <v>#REF!</v>
      </c>
      <c r="AE17" s="51" t="e">
        <f>IF(AND('Mapa final'!#REF!="Alta",'Mapa final'!#REF!="Mayor"),CONCATENATE("R2C",'Mapa final'!#REF!),"")</f>
        <v>#REF!</v>
      </c>
      <c r="AF17" s="51" t="e">
        <f>IF(AND('Mapa final'!#REF!="Alta",'Mapa final'!#REF!="Mayor"),CONCATENATE("R2C",'Mapa final'!#REF!),"")</f>
        <v>#REF!</v>
      </c>
      <c r="AG17" s="52" t="e">
        <f>IF(AND('Mapa final'!#REF!="Alta",'Mapa final'!#REF!="Mayor"),CONCATENATE("R2C",'Mapa final'!#REF!),"")</f>
        <v>#REF!</v>
      </c>
      <c r="AH17" s="53" t="e">
        <f>IF(AND('Mapa final'!#REF!="Alta",'Mapa final'!#REF!="Catastrófico"),CONCATENATE("R2C",'Mapa final'!#REF!),"")</f>
        <v>#REF!</v>
      </c>
      <c r="AI17" s="54" t="e">
        <f>IF(AND('Mapa final'!#REF!="Alta",'Mapa final'!#REF!="Catastrófico"),CONCATENATE("R2C",'Mapa final'!#REF!),"")</f>
        <v>#REF!</v>
      </c>
      <c r="AJ17" s="54" t="e">
        <f>IF(AND('Mapa final'!#REF!="Alta",'Mapa final'!#REF!="Catastrófico"),CONCATENATE("R2C",'Mapa final'!#REF!),"")</f>
        <v>#REF!</v>
      </c>
      <c r="AK17" s="54" t="e">
        <f>IF(AND('Mapa final'!#REF!="Alta",'Mapa final'!#REF!="Catastrófico"),CONCATENATE("R2C",'Mapa final'!#REF!),"")</f>
        <v>#REF!</v>
      </c>
      <c r="AL17" s="54" t="e">
        <f>IF(AND('Mapa final'!#REF!="Alta",'Mapa final'!#REF!="Catastrófico"),CONCATENATE("R2C",'Mapa final'!#REF!),"")</f>
        <v>#REF!</v>
      </c>
      <c r="AM17" s="55" t="e">
        <f>IF(AND('Mapa final'!#REF!="Alta",'Mapa final'!#REF!="Catastrófico"),CONCATENATE("R2C",'Mapa final'!#REF!),"")</f>
        <v>#REF!</v>
      </c>
      <c r="AN17" s="81"/>
      <c r="AO17" s="325"/>
      <c r="AP17" s="326"/>
      <c r="AQ17" s="326"/>
      <c r="AR17" s="326"/>
      <c r="AS17" s="326"/>
      <c r="AT17" s="327"/>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4.95" customHeight="1" x14ac:dyDescent="0.3">
      <c r="A18" s="81"/>
      <c r="B18" s="236"/>
      <c r="C18" s="236"/>
      <c r="D18" s="237"/>
      <c r="E18" s="335"/>
      <c r="F18" s="334"/>
      <c r="G18" s="334"/>
      <c r="H18" s="334"/>
      <c r="I18" s="334"/>
      <c r="J18" s="65" t="str">
        <f ca="1">IF(AND('Mapa final'!$AB$13="Alta",'Mapa final'!$AD$13="Leve"),CONCATENATE("R3C",'Mapa final'!$R$13),"")</f>
        <v/>
      </c>
      <c r="K18" s="66" t="str">
        <f ca="1">IF(AND('Mapa final'!$AB$14="Alta",'Mapa final'!$AD$14="Leve"),CONCATENATE("R3C",'Mapa final'!$R$14),"")</f>
        <v/>
      </c>
      <c r="L18" s="66" t="e">
        <f>IF(AND('Mapa final'!#REF!="Alta",'Mapa final'!#REF!="Leve"),CONCATENATE("R3C",'Mapa final'!#REF!),"")</f>
        <v>#REF!</v>
      </c>
      <c r="M18" s="66" t="e">
        <f>IF(AND('Mapa final'!#REF!="Alta",'Mapa final'!#REF!="Leve"),CONCATENATE("R3C",'Mapa final'!#REF!),"")</f>
        <v>#REF!</v>
      </c>
      <c r="N18" s="66" t="e">
        <f>IF(AND('Mapa final'!#REF!="Alta",'Mapa final'!#REF!="Leve"),CONCATENATE("R3C",'Mapa final'!#REF!),"")</f>
        <v>#REF!</v>
      </c>
      <c r="O18" s="67" t="e">
        <f>IF(AND('Mapa final'!#REF!="Alta",'Mapa final'!#REF!="Leve"),CONCATENATE("R3C",'Mapa final'!#REF!),"")</f>
        <v>#REF!</v>
      </c>
      <c r="P18" s="65" t="str">
        <f ca="1">IF(AND('Mapa final'!$AB$13="Alta",'Mapa final'!$AD$13="Menor"),CONCATENATE("R3C",'Mapa final'!$R$13),"")</f>
        <v/>
      </c>
      <c r="Q18" s="66" t="str">
        <f ca="1">IF(AND('Mapa final'!$AB$14="Alta",'Mapa final'!$AD$14="Menor"),CONCATENATE("R3C",'Mapa final'!$R$14),"")</f>
        <v/>
      </c>
      <c r="R18" s="66" t="e">
        <f>IF(AND('Mapa final'!#REF!="Alta",'Mapa final'!#REF!="Menor"),CONCATENATE("R3C",'Mapa final'!#REF!),"")</f>
        <v>#REF!</v>
      </c>
      <c r="S18" s="66" t="e">
        <f>IF(AND('Mapa final'!#REF!="Alta",'Mapa final'!#REF!="Menor"),CONCATENATE("R3C",'Mapa final'!#REF!),"")</f>
        <v>#REF!</v>
      </c>
      <c r="T18" s="66" t="e">
        <f>IF(AND('Mapa final'!#REF!="Alta",'Mapa final'!#REF!="Menor"),CONCATENATE("R3C",'Mapa final'!#REF!),"")</f>
        <v>#REF!</v>
      </c>
      <c r="U18" s="67" t="e">
        <f>IF(AND('Mapa final'!#REF!="Alta",'Mapa final'!#REF!="Menor"),CONCATENATE("R3C",'Mapa final'!#REF!),"")</f>
        <v>#REF!</v>
      </c>
      <c r="V18" s="50" t="str">
        <f ca="1">IF(AND('Mapa final'!$AB$13="Alta",'Mapa final'!$AD$13="Moderado"),CONCATENATE("R3C",'Mapa final'!$R$13),"")</f>
        <v/>
      </c>
      <c r="W18" s="51" t="str">
        <f ca="1">IF(AND('Mapa final'!$AB$14="Alta",'Mapa final'!$AD$14="Moderado"),CONCATENATE("R3C",'Mapa final'!$R$14),"")</f>
        <v/>
      </c>
      <c r="X18" s="51" t="e">
        <f>IF(AND('Mapa final'!#REF!="Alta",'Mapa final'!#REF!="Moderado"),CONCATENATE("R3C",'Mapa final'!#REF!),"")</f>
        <v>#REF!</v>
      </c>
      <c r="Y18" s="51" t="e">
        <f>IF(AND('Mapa final'!#REF!="Alta",'Mapa final'!#REF!="Moderado"),CONCATENATE("R3C",'Mapa final'!#REF!),"")</f>
        <v>#REF!</v>
      </c>
      <c r="Z18" s="51" t="e">
        <f>IF(AND('Mapa final'!#REF!="Alta",'Mapa final'!#REF!="Moderado"),CONCATENATE("R3C",'Mapa final'!#REF!),"")</f>
        <v>#REF!</v>
      </c>
      <c r="AA18" s="52" t="e">
        <f>IF(AND('Mapa final'!#REF!="Alta",'Mapa final'!#REF!="Moderado"),CONCATENATE("R3C",'Mapa final'!#REF!),"")</f>
        <v>#REF!</v>
      </c>
      <c r="AB18" s="50" t="str">
        <f ca="1">IF(AND('Mapa final'!$AB$13="Alta",'Mapa final'!$AD$13="Mayor"),CONCATENATE("R3C",'Mapa final'!$R$13),"")</f>
        <v/>
      </c>
      <c r="AC18" s="51" t="str">
        <f ca="1">IF(AND('Mapa final'!$AB$14="Alta",'Mapa final'!$AD$14="Mayor"),CONCATENATE("R3C",'Mapa final'!$R$14),"")</f>
        <v/>
      </c>
      <c r="AD18" s="51" t="e">
        <f>IF(AND('Mapa final'!#REF!="Alta",'Mapa final'!#REF!="Mayor"),CONCATENATE("R3C",'Mapa final'!#REF!),"")</f>
        <v>#REF!</v>
      </c>
      <c r="AE18" s="51" t="e">
        <f>IF(AND('Mapa final'!#REF!="Alta",'Mapa final'!#REF!="Mayor"),CONCATENATE("R3C",'Mapa final'!#REF!),"")</f>
        <v>#REF!</v>
      </c>
      <c r="AF18" s="51" t="e">
        <f>IF(AND('Mapa final'!#REF!="Alta",'Mapa final'!#REF!="Mayor"),CONCATENATE("R3C",'Mapa final'!#REF!),"")</f>
        <v>#REF!</v>
      </c>
      <c r="AG18" s="52" t="e">
        <f>IF(AND('Mapa final'!#REF!="Alta",'Mapa final'!#REF!="Mayor"),CONCATENATE("R3C",'Mapa final'!#REF!),"")</f>
        <v>#REF!</v>
      </c>
      <c r="AH18" s="53" t="str">
        <f ca="1">IF(AND('Mapa final'!$AB$13="Alta",'Mapa final'!$AD$13="Catastrófico"),CONCATENATE("R3C",'Mapa final'!$R$13),"")</f>
        <v/>
      </c>
      <c r="AI18" s="54" t="str">
        <f ca="1">IF(AND('Mapa final'!$AB$14="Alta",'Mapa final'!$AD$14="Catastrófico"),CONCATENATE("R3C",'Mapa final'!$R$14),"")</f>
        <v/>
      </c>
      <c r="AJ18" s="54" t="e">
        <f>IF(AND('Mapa final'!#REF!="Alta",'Mapa final'!#REF!="Catastrófico"),CONCATENATE("R3C",'Mapa final'!#REF!),"")</f>
        <v>#REF!</v>
      </c>
      <c r="AK18" s="54" t="e">
        <f>IF(AND('Mapa final'!#REF!="Alta",'Mapa final'!#REF!="Catastrófico"),CONCATENATE("R3C",'Mapa final'!#REF!),"")</f>
        <v>#REF!</v>
      </c>
      <c r="AL18" s="54" t="e">
        <f>IF(AND('Mapa final'!#REF!="Alta",'Mapa final'!#REF!="Catastrófico"),CONCATENATE("R3C",'Mapa final'!#REF!),"")</f>
        <v>#REF!</v>
      </c>
      <c r="AM18" s="55" t="e">
        <f>IF(AND('Mapa final'!#REF!="Alta",'Mapa final'!#REF!="Catastrófico"),CONCATENATE("R3C",'Mapa final'!#REF!),"")</f>
        <v>#REF!</v>
      </c>
      <c r="AN18" s="81"/>
      <c r="AO18" s="325"/>
      <c r="AP18" s="326"/>
      <c r="AQ18" s="326"/>
      <c r="AR18" s="326"/>
      <c r="AS18" s="326"/>
      <c r="AT18" s="327"/>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4.95" customHeight="1" x14ac:dyDescent="0.3">
      <c r="A19" s="81"/>
      <c r="B19" s="236"/>
      <c r="C19" s="236"/>
      <c r="D19" s="237"/>
      <c r="E19" s="335"/>
      <c r="F19" s="334"/>
      <c r="G19" s="334"/>
      <c r="H19" s="334"/>
      <c r="I19" s="334"/>
      <c r="J19" s="65" t="e">
        <f>IF(AND('Mapa final'!#REF!="Alta",'Mapa final'!#REF!="Leve"),CONCATENATE("R4C",'Mapa final'!#REF!),"")</f>
        <v>#REF!</v>
      </c>
      <c r="K19" s="66" t="e">
        <f>IF(AND('Mapa final'!#REF!="Alta",'Mapa final'!#REF!="Leve"),CONCATENATE("R4C",'Mapa final'!#REF!),"")</f>
        <v>#REF!</v>
      </c>
      <c r="L19" s="66" t="e">
        <f>IF(AND('Mapa final'!#REF!="Alta",'Mapa final'!#REF!="Leve"),CONCATENATE("R4C",'Mapa final'!#REF!),"")</f>
        <v>#REF!</v>
      </c>
      <c r="M19" s="66" t="e">
        <f>IF(AND('Mapa final'!#REF!="Alta",'Mapa final'!#REF!="Leve"),CONCATENATE("R4C",'Mapa final'!#REF!),"")</f>
        <v>#REF!</v>
      </c>
      <c r="N19" s="66" t="e">
        <f>IF(AND('Mapa final'!#REF!="Alta",'Mapa final'!#REF!="Leve"),CONCATENATE("R4C",'Mapa final'!#REF!),"")</f>
        <v>#REF!</v>
      </c>
      <c r="O19" s="67" t="e">
        <f>IF(AND('Mapa final'!#REF!="Alta",'Mapa final'!#REF!="Leve"),CONCATENATE("R4C",'Mapa final'!#REF!),"")</f>
        <v>#REF!</v>
      </c>
      <c r="P19" s="65" t="e">
        <f>IF(AND('Mapa final'!#REF!="Alta",'Mapa final'!#REF!="Menor"),CONCATENATE("R4C",'Mapa final'!#REF!),"")</f>
        <v>#REF!</v>
      </c>
      <c r="Q19" s="66" t="e">
        <f>IF(AND('Mapa final'!#REF!="Alta",'Mapa final'!#REF!="Menor"),CONCATENATE("R4C",'Mapa final'!#REF!),"")</f>
        <v>#REF!</v>
      </c>
      <c r="R19" s="66" t="e">
        <f>IF(AND('Mapa final'!#REF!="Alta",'Mapa final'!#REF!="Menor"),CONCATENATE("R4C",'Mapa final'!#REF!),"")</f>
        <v>#REF!</v>
      </c>
      <c r="S19" s="66" t="e">
        <f>IF(AND('Mapa final'!#REF!="Alta",'Mapa final'!#REF!="Menor"),CONCATENATE("R4C",'Mapa final'!#REF!),"")</f>
        <v>#REF!</v>
      </c>
      <c r="T19" s="66" t="e">
        <f>IF(AND('Mapa final'!#REF!="Alta",'Mapa final'!#REF!="Menor"),CONCATENATE("R4C",'Mapa final'!#REF!),"")</f>
        <v>#REF!</v>
      </c>
      <c r="U19" s="67" t="e">
        <f>IF(AND('Mapa final'!#REF!="Alta",'Mapa final'!#REF!="Menor"),CONCATENATE("R4C",'Mapa final'!#REF!),"")</f>
        <v>#REF!</v>
      </c>
      <c r="V19" s="50" t="e">
        <f>IF(AND('Mapa final'!#REF!="Alta",'Mapa final'!#REF!="Moderado"),CONCATENATE("R4C",'Mapa final'!#REF!),"")</f>
        <v>#REF!</v>
      </c>
      <c r="W19" s="51" t="e">
        <f>IF(AND('Mapa final'!#REF!="Alta",'Mapa final'!#REF!="Moderado"),CONCATENATE("R4C",'Mapa final'!#REF!),"")</f>
        <v>#REF!</v>
      </c>
      <c r="X19" s="51" t="e">
        <f>IF(AND('Mapa final'!#REF!="Alta",'Mapa final'!#REF!="Moderado"),CONCATENATE("R4C",'Mapa final'!#REF!),"")</f>
        <v>#REF!</v>
      </c>
      <c r="Y19" s="51" t="e">
        <f>IF(AND('Mapa final'!#REF!="Alta",'Mapa final'!#REF!="Moderado"),CONCATENATE("R4C",'Mapa final'!#REF!),"")</f>
        <v>#REF!</v>
      </c>
      <c r="Z19" s="51" t="e">
        <f>IF(AND('Mapa final'!#REF!="Alta",'Mapa final'!#REF!="Moderado"),CONCATENATE("R4C",'Mapa final'!#REF!),"")</f>
        <v>#REF!</v>
      </c>
      <c r="AA19" s="52" t="e">
        <f>IF(AND('Mapa final'!#REF!="Alta",'Mapa final'!#REF!="Moderado"),CONCATENATE("R4C",'Mapa final'!#REF!),"")</f>
        <v>#REF!</v>
      </c>
      <c r="AB19" s="50" t="e">
        <f>IF(AND('Mapa final'!#REF!="Alta",'Mapa final'!#REF!="Mayor"),CONCATENATE("R4C",'Mapa final'!#REF!),"")</f>
        <v>#REF!</v>
      </c>
      <c r="AC19" s="51" t="e">
        <f>IF(AND('Mapa final'!#REF!="Alta",'Mapa final'!#REF!="Mayor"),CONCATENATE("R4C",'Mapa final'!#REF!),"")</f>
        <v>#REF!</v>
      </c>
      <c r="AD19" s="51" t="e">
        <f>IF(AND('Mapa final'!#REF!="Alta",'Mapa final'!#REF!="Mayor"),CONCATENATE("R4C",'Mapa final'!#REF!),"")</f>
        <v>#REF!</v>
      </c>
      <c r="AE19" s="51" t="e">
        <f>IF(AND('Mapa final'!#REF!="Alta",'Mapa final'!#REF!="Mayor"),CONCATENATE("R4C",'Mapa final'!#REF!),"")</f>
        <v>#REF!</v>
      </c>
      <c r="AF19" s="51" t="e">
        <f>IF(AND('Mapa final'!#REF!="Alta",'Mapa final'!#REF!="Mayor"),CONCATENATE("R4C",'Mapa final'!#REF!),"")</f>
        <v>#REF!</v>
      </c>
      <c r="AG19" s="52" t="e">
        <f>IF(AND('Mapa final'!#REF!="Alta",'Mapa final'!#REF!="Mayor"),CONCATENATE("R4C",'Mapa final'!#REF!),"")</f>
        <v>#REF!</v>
      </c>
      <c r="AH19" s="53" t="e">
        <f>IF(AND('Mapa final'!#REF!="Alta",'Mapa final'!#REF!="Catastrófico"),CONCATENATE("R4C",'Mapa final'!#REF!),"")</f>
        <v>#REF!</v>
      </c>
      <c r="AI19" s="54" t="e">
        <f>IF(AND('Mapa final'!#REF!="Alta",'Mapa final'!#REF!="Catastrófico"),CONCATENATE("R4C",'Mapa final'!#REF!),"")</f>
        <v>#REF!</v>
      </c>
      <c r="AJ19" s="54" t="e">
        <f>IF(AND('Mapa final'!#REF!="Alta",'Mapa final'!#REF!="Catastrófico"),CONCATENATE("R4C",'Mapa final'!#REF!),"")</f>
        <v>#REF!</v>
      </c>
      <c r="AK19" s="54" t="e">
        <f>IF(AND('Mapa final'!#REF!="Alta",'Mapa final'!#REF!="Catastrófico"),CONCATENATE("R4C",'Mapa final'!#REF!),"")</f>
        <v>#REF!</v>
      </c>
      <c r="AL19" s="54" t="e">
        <f>IF(AND('Mapa final'!#REF!="Alta",'Mapa final'!#REF!="Catastrófico"),CONCATENATE("R4C",'Mapa final'!#REF!),"")</f>
        <v>#REF!</v>
      </c>
      <c r="AM19" s="55" t="e">
        <f>IF(AND('Mapa final'!#REF!="Alta",'Mapa final'!#REF!="Catastrófico"),CONCATENATE("R4C",'Mapa final'!#REF!),"")</f>
        <v>#REF!</v>
      </c>
      <c r="AN19" s="81"/>
      <c r="AO19" s="325"/>
      <c r="AP19" s="326"/>
      <c r="AQ19" s="326"/>
      <c r="AR19" s="326"/>
      <c r="AS19" s="326"/>
      <c r="AT19" s="327"/>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4.95" customHeight="1" x14ac:dyDescent="0.3">
      <c r="A20" s="81"/>
      <c r="B20" s="236"/>
      <c r="C20" s="236"/>
      <c r="D20" s="237"/>
      <c r="E20" s="335"/>
      <c r="F20" s="334"/>
      <c r="G20" s="334"/>
      <c r="H20" s="334"/>
      <c r="I20" s="334"/>
      <c r="J20" s="65" t="e">
        <f>IF(AND('Mapa final'!#REF!="Alta",'Mapa final'!#REF!="Leve"),CONCATENATE("R5C",'Mapa final'!#REF!),"")</f>
        <v>#REF!</v>
      </c>
      <c r="K20" s="66" t="e">
        <f>IF(AND('Mapa final'!#REF!="Alta",'Mapa final'!#REF!="Leve"),CONCATENATE("R5C",'Mapa final'!#REF!),"")</f>
        <v>#REF!</v>
      </c>
      <c r="L20" s="66" t="e">
        <f>IF(AND('Mapa final'!#REF!="Alta",'Mapa final'!#REF!="Leve"),CONCATENATE("R5C",'Mapa final'!#REF!),"")</f>
        <v>#REF!</v>
      </c>
      <c r="M20" s="66" t="e">
        <f>IF(AND('Mapa final'!#REF!="Alta",'Mapa final'!#REF!="Leve"),CONCATENATE("R5C",'Mapa final'!#REF!),"")</f>
        <v>#REF!</v>
      </c>
      <c r="N20" s="66" t="e">
        <f>IF(AND('Mapa final'!#REF!="Alta",'Mapa final'!#REF!="Leve"),CONCATENATE("R5C",'Mapa final'!#REF!),"")</f>
        <v>#REF!</v>
      </c>
      <c r="O20" s="67" t="e">
        <f>IF(AND('Mapa final'!#REF!="Alta",'Mapa final'!#REF!="Leve"),CONCATENATE("R5C",'Mapa final'!#REF!),"")</f>
        <v>#REF!</v>
      </c>
      <c r="P20" s="65" t="e">
        <f>IF(AND('Mapa final'!#REF!="Alta",'Mapa final'!#REF!="Menor"),CONCATENATE("R5C",'Mapa final'!#REF!),"")</f>
        <v>#REF!</v>
      </c>
      <c r="Q20" s="66" t="e">
        <f>IF(AND('Mapa final'!#REF!="Alta",'Mapa final'!#REF!="Menor"),CONCATENATE("R5C",'Mapa final'!#REF!),"")</f>
        <v>#REF!</v>
      </c>
      <c r="R20" s="66" t="e">
        <f>IF(AND('Mapa final'!#REF!="Alta",'Mapa final'!#REF!="Menor"),CONCATENATE("R5C",'Mapa final'!#REF!),"")</f>
        <v>#REF!</v>
      </c>
      <c r="S20" s="66" t="e">
        <f>IF(AND('Mapa final'!#REF!="Alta",'Mapa final'!#REF!="Menor"),CONCATENATE("R5C",'Mapa final'!#REF!),"")</f>
        <v>#REF!</v>
      </c>
      <c r="T20" s="66" t="e">
        <f>IF(AND('Mapa final'!#REF!="Alta",'Mapa final'!#REF!="Menor"),CONCATENATE("R5C",'Mapa final'!#REF!),"")</f>
        <v>#REF!</v>
      </c>
      <c r="U20" s="67" t="e">
        <f>IF(AND('Mapa final'!#REF!="Alta",'Mapa final'!#REF!="Menor"),CONCATENATE("R5C",'Mapa final'!#REF!),"")</f>
        <v>#REF!</v>
      </c>
      <c r="V20" s="50" t="e">
        <f>IF(AND('Mapa final'!#REF!="Alta",'Mapa final'!#REF!="Moderado"),CONCATENATE("R5C",'Mapa final'!#REF!),"")</f>
        <v>#REF!</v>
      </c>
      <c r="W20" s="51" t="e">
        <f>IF(AND('Mapa final'!#REF!="Alta",'Mapa final'!#REF!="Moderado"),CONCATENATE("R5C",'Mapa final'!#REF!),"")</f>
        <v>#REF!</v>
      </c>
      <c r="X20" s="51" t="e">
        <f>IF(AND('Mapa final'!#REF!="Alta",'Mapa final'!#REF!="Moderado"),CONCATENATE("R5C",'Mapa final'!#REF!),"")</f>
        <v>#REF!</v>
      </c>
      <c r="Y20" s="51" t="e">
        <f>IF(AND('Mapa final'!#REF!="Alta",'Mapa final'!#REF!="Moderado"),CONCATENATE("R5C",'Mapa final'!#REF!),"")</f>
        <v>#REF!</v>
      </c>
      <c r="Z20" s="51" t="e">
        <f>IF(AND('Mapa final'!#REF!="Alta",'Mapa final'!#REF!="Moderado"),CONCATENATE("R5C",'Mapa final'!#REF!),"")</f>
        <v>#REF!</v>
      </c>
      <c r="AA20" s="52" t="e">
        <f>IF(AND('Mapa final'!#REF!="Alta",'Mapa final'!#REF!="Moderado"),CONCATENATE("R5C",'Mapa final'!#REF!),"")</f>
        <v>#REF!</v>
      </c>
      <c r="AB20" s="50" t="e">
        <f>IF(AND('Mapa final'!#REF!="Alta",'Mapa final'!#REF!="Mayor"),CONCATENATE("R5C",'Mapa final'!#REF!),"")</f>
        <v>#REF!</v>
      </c>
      <c r="AC20" s="51" t="e">
        <f>IF(AND('Mapa final'!#REF!="Alta",'Mapa final'!#REF!="Mayor"),CONCATENATE("R5C",'Mapa final'!#REF!),"")</f>
        <v>#REF!</v>
      </c>
      <c r="AD20" s="51" t="e">
        <f>IF(AND('Mapa final'!#REF!="Alta",'Mapa final'!#REF!="Mayor"),CONCATENATE("R5C",'Mapa final'!#REF!),"")</f>
        <v>#REF!</v>
      </c>
      <c r="AE20" s="51" t="e">
        <f>IF(AND('Mapa final'!#REF!="Alta",'Mapa final'!#REF!="Mayor"),CONCATENATE("R5C",'Mapa final'!#REF!),"")</f>
        <v>#REF!</v>
      </c>
      <c r="AF20" s="51" t="e">
        <f>IF(AND('Mapa final'!#REF!="Alta",'Mapa final'!#REF!="Mayor"),CONCATENATE("R5C",'Mapa final'!#REF!),"")</f>
        <v>#REF!</v>
      </c>
      <c r="AG20" s="52" t="e">
        <f>IF(AND('Mapa final'!#REF!="Alta",'Mapa final'!#REF!="Mayor"),CONCATENATE("R5C",'Mapa final'!#REF!),"")</f>
        <v>#REF!</v>
      </c>
      <c r="AH20" s="53" t="e">
        <f>IF(AND('Mapa final'!#REF!="Alta",'Mapa final'!#REF!="Catastrófico"),CONCATENATE("R5C",'Mapa final'!#REF!),"")</f>
        <v>#REF!</v>
      </c>
      <c r="AI20" s="54" t="e">
        <f>IF(AND('Mapa final'!#REF!="Alta",'Mapa final'!#REF!="Catastrófico"),CONCATENATE("R5C",'Mapa final'!#REF!),"")</f>
        <v>#REF!</v>
      </c>
      <c r="AJ20" s="54" t="e">
        <f>IF(AND('Mapa final'!#REF!="Alta",'Mapa final'!#REF!="Catastrófico"),CONCATENATE("R5C",'Mapa final'!#REF!),"")</f>
        <v>#REF!</v>
      </c>
      <c r="AK20" s="54" t="e">
        <f>IF(AND('Mapa final'!#REF!="Alta",'Mapa final'!#REF!="Catastrófico"),CONCATENATE("R5C",'Mapa final'!#REF!),"")</f>
        <v>#REF!</v>
      </c>
      <c r="AL20" s="54" t="e">
        <f>IF(AND('Mapa final'!#REF!="Alta",'Mapa final'!#REF!="Catastrófico"),CONCATENATE("R5C",'Mapa final'!#REF!),"")</f>
        <v>#REF!</v>
      </c>
      <c r="AM20" s="55" t="e">
        <f>IF(AND('Mapa final'!#REF!="Alta",'Mapa final'!#REF!="Catastrófico"),CONCATENATE("R5C",'Mapa final'!#REF!),"")</f>
        <v>#REF!</v>
      </c>
      <c r="AN20" s="81"/>
      <c r="AO20" s="325"/>
      <c r="AP20" s="326"/>
      <c r="AQ20" s="326"/>
      <c r="AR20" s="326"/>
      <c r="AS20" s="326"/>
      <c r="AT20" s="327"/>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4.95" customHeight="1" x14ac:dyDescent="0.3">
      <c r="A21" s="81"/>
      <c r="B21" s="236"/>
      <c r="C21" s="236"/>
      <c r="D21" s="237"/>
      <c r="E21" s="335"/>
      <c r="F21" s="334"/>
      <c r="G21" s="334"/>
      <c r="H21" s="334"/>
      <c r="I21" s="334"/>
      <c r="J21" s="65" t="e">
        <f>IF(AND('Mapa final'!#REF!="Alta",'Mapa final'!#REF!="Leve"),CONCATENATE("R6C",'Mapa final'!#REF!),"")</f>
        <v>#REF!</v>
      </c>
      <c r="K21" s="66" t="e">
        <f>IF(AND('Mapa final'!#REF!="Alta",'Mapa final'!#REF!="Leve"),CONCATENATE("R6C",'Mapa final'!#REF!),"")</f>
        <v>#REF!</v>
      </c>
      <c r="L21" s="66" t="e">
        <f>IF(AND('Mapa final'!#REF!="Alta",'Mapa final'!#REF!="Leve"),CONCATENATE("R6C",'Mapa final'!#REF!),"")</f>
        <v>#REF!</v>
      </c>
      <c r="M21" s="66" t="e">
        <f>IF(AND('Mapa final'!#REF!="Alta",'Mapa final'!#REF!="Leve"),CONCATENATE("R6C",'Mapa final'!#REF!),"")</f>
        <v>#REF!</v>
      </c>
      <c r="N21" s="66" t="e">
        <f>IF(AND('Mapa final'!#REF!="Alta",'Mapa final'!#REF!="Leve"),CONCATENATE("R6C",'Mapa final'!#REF!),"")</f>
        <v>#REF!</v>
      </c>
      <c r="O21" s="67" t="e">
        <f>IF(AND('Mapa final'!#REF!="Alta",'Mapa final'!#REF!="Leve"),CONCATENATE("R6C",'Mapa final'!#REF!),"")</f>
        <v>#REF!</v>
      </c>
      <c r="P21" s="65" t="e">
        <f>IF(AND('Mapa final'!#REF!="Alta",'Mapa final'!#REF!="Menor"),CONCATENATE("R6C",'Mapa final'!#REF!),"")</f>
        <v>#REF!</v>
      </c>
      <c r="Q21" s="66" t="e">
        <f>IF(AND('Mapa final'!#REF!="Alta",'Mapa final'!#REF!="Menor"),CONCATENATE("R6C",'Mapa final'!#REF!),"")</f>
        <v>#REF!</v>
      </c>
      <c r="R21" s="66" t="e">
        <f>IF(AND('Mapa final'!#REF!="Alta",'Mapa final'!#REF!="Menor"),CONCATENATE("R6C",'Mapa final'!#REF!),"")</f>
        <v>#REF!</v>
      </c>
      <c r="S21" s="66" t="e">
        <f>IF(AND('Mapa final'!#REF!="Alta",'Mapa final'!#REF!="Menor"),CONCATENATE("R6C",'Mapa final'!#REF!),"")</f>
        <v>#REF!</v>
      </c>
      <c r="T21" s="66" t="e">
        <f>IF(AND('Mapa final'!#REF!="Alta",'Mapa final'!#REF!="Menor"),CONCATENATE("R6C",'Mapa final'!#REF!),"")</f>
        <v>#REF!</v>
      </c>
      <c r="U21" s="67" t="e">
        <f>IF(AND('Mapa final'!#REF!="Alta",'Mapa final'!#REF!="Menor"),CONCATENATE("R6C",'Mapa final'!#REF!),"")</f>
        <v>#REF!</v>
      </c>
      <c r="V21" s="50" t="e">
        <f>IF(AND('Mapa final'!#REF!="Alta",'Mapa final'!#REF!="Moderado"),CONCATENATE("R6C",'Mapa final'!#REF!),"")</f>
        <v>#REF!</v>
      </c>
      <c r="W21" s="51" t="e">
        <f>IF(AND('Mapa final'!#REF!="Alta",'Mapa final'!#REF!="Moderado"),CONCATENATE("R6C",'Mapa final'!#REF!),"")</f>
        <v>#REF!</v>
      </c>
      <c r="X21" s="51" t="e">
        <f>IF(AND('Mapa final'!#REF!="Alta",'Mapa final'!#REF!="Moderado"),CONCATENATE("R6C",'Mapa final'!#REF!),"")</f>
        <v>#REF!</v>
      </c>
      <c r="Y21" s="51" t="e">
        <f>IF(AND('Mapa final'!#REF!="Alta",'Mapa final'!#REF!="Moderado"),CONCATENATE("R6C",'Mapa final'!#REF!),"")</f>
        <v>#REF!</v>
      </c>
      <c r="Z21" s="51" t="e">
        <f>IF(AND('Mapa final'!#REF!="Alta",'Mapa final'!#REF!="Moderado"),CONCATENATE("R6C",'Mapa final'!#REF!),"")</f>
        <v>#REF!</v>
      </c>
      <c r="AA21" s="52" t="e">
        <f>IF(AND('Mapa final'!#REF!="Alta",'Mapa final'!#REF!="Moderado"),CONCATENATE("R6C",'Mapa final'!#REF!),"")</f>
        <v>#REF!</v>
      </c>
      <c r="AB21" s="50" t="e">
        <f>IF(AND('Mapa final'!#REF!="Alta",'Mapa final'!#REF!="Mayor"),CONCATENATE("R6C",'Mapa final'!#REF!),"")</f>
        <v>#REF!</v>
      </c>
      <c r="AC21" s="51" t="e">
        <f>IF(AND('Mapa final'!#REF!="Alta",'Mapa final'!#REF!="Mayor"),CONCATENATE("R6C",'Mapa final'!#REF!),"")</f>
        <v>#REF!</v>
      </c>
      <c r="AD21" s="51" t="e">
        <f>IF(AND('Mapa final'!#REF!="Alta",'Mapa final'!#REF!="Mayor"),CONCATENATE("R6C",'Mapa final'!#REF!),"")</f>
        <v>#REF!</v>
      </c>
      <c r="AE21" s="51" t="e">
        <f>IF(AND('Mapa final'!#REF!="Alta",'Mapa final'!#REF!="Mayor"),CONCATENATE("R6C",'Mapa final'!#REF!),"")</f>
        <v>#REF!</v>
      </c>
      <c r="AF21" s="51" t="e">
        <f>IF(AND('Mapa final'!#REF!="Alta",'Mapa final'!#REF!="Mayor"),CONCATENATE("R6C",'Mapa final'!#REF!),"")</f>
        <v>#REF!</v>
      </c>
      <c r="AG21" s="52" t="e">
        <f>IF(AND('Mapa final'!#REF!="Alta",'Mapa final'!#REF!="Mayor"),CONCATENATE("R6C",'Mapa final'!#REF!),"")</f>
        <v>#REF!</v>
      </c>
      <c r="AH21" s="53" t="e">
        <f>IF(AND('Mapa final'!#REF!="Alta",'Mapa final'!#REF!="Catastrófico"),CONCATENATE("R6C",'Mapa final'!#REF!),"")</f>
        <v>#REF!</v>
      </c>
      <c r="AI21" s="54" t="e">
        <f>IF(AND('Mapa final'!#REF!="Alta",'Mapa final'!#REF!="Catastrófico"),CONCATENATE("R6C",'Mapa final'!#REF!),"")</f>
        <v>#REF!</v>
      </c>
      <c r="AJ21" s="54" t="e">
        <f>IF(AND('Mapa final'!#REF!="Alta",'Mapa final'!#REF!="Catastrófico"),CONCATENATE("R6C",'Mapa final'!#REF!),"")</f>
        <v>#REF!</v>
      </c>
      <c r="AK21" s="54" t="e">
        <f>IF(AND('Mapa final'!#REF!="Alta",'Mapa final'!#REF!="Catastrófico"),CONCATENATE("R6C",'Mapa final'!#REF!),"")</f>
        <v>#REF!</v>
      </c>
      <c r="AL21" s="54" t="e">
        <f>IF(AND('Mapa final'!#REF!="Alta",'Mapa final'!#REF!="Catastrófico"),CONCATENATE("R6C",'Mapa final'!#REF!),"")</f>
        <v>#REF!</v>
      </c>
      <c r="AM21" s="55" t="e">
        <f>IF(AND('Mapa final'!#REF!="Alta",'Mapa final'!#REF!="Catastrófico"),CONCATENATE("R6C",'Mapa final'!#REF!),"")</f>
        <v>#REF!</v>
      </c>
      <c r="AN21" s="81"/>
      <c r="AO21" s="325"/>
      <c r="AP21" s="326"/>
      <c r="AQ21" s="326"/>
      <c r="AR21" s="326"/>
      <c r="AS21" s="326"/>
      <c r="AT21" s="327"/>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4.95" customHeight="1" x14ac:dyDescent="0.3">
      <c r="A22" s="81"/>
      <c r="B22" s="236"/>
      <c r="C22" s="236"/>
      <c r="D22" s="237"/>
      <c r="E22" s="335"/>
      <c r="F22" s="334"/>
      <c r="G22" s="334"/>
      <c r="H22" s="334"/>
      <c r="I22" s="334"/>
      <c r="J22" s="65" t="e">
        <f>IF(AND('Mapa final'!#REF!="Alta",'Mapa final'!#REF!="Leve"),CONCATENATE("R7C",'Mapa final'!#REF!),"")</f>
        <v>#REF!</v>
      </c>
      <c r="K22" s="66" t="e">
        <f>IF(AND('Mapa final'!#REF!="Alta",'Mapa final'!#REF!="Leve"),CONCATENATE("R7C",'Mapa final'!#REF!),"")</f>
        <v>#REF!</v>
      </c>
      <c r="L22" s="66" t="e">
        <f>IF(AND('Mapa final'!#REF!="Alta",'Mapa final'!#REF!="Leve"),CONCATENATE("R7C",'Mapa final'!#REF!),"")</f>
        <v>#REF!</v>
      </c>
      <c r="M22" s="66" t="e">
        <f>IF(AND('Mapa final'!#REF!="Alta",'Mapa final'!#REF!="Leve"),CONCATENATE("R7C",'Mapa final'!#REF!),"")</f>
        <v>#REF!</v>
      </c>
      <c r="N22" s="66" t="e">
        <f>IF(AND('Mapa final'!#REF!="Alta",'Mapa final'!#REF!="Leve"),CONCATENATE("R7C",'Mapa final'!#REF!),"")</f>
        <v>#REF!</v>
      </c>
      <c r="O22" s="67" t="e">
        <f>IF(AND('Mapa final'!#REF!="Alta",'Mapa final'!#REF!="Leve"),CONCATENATE("R7C",'Mapa final'!#REF!),"")</f>
        <v>#REF!</v>
      </c>
      <c r="P22" s="65" t="e">
        <f>IF(AND('Mapa final'!#REF!="Alta",'Mapa final'!#REF!="Menor"),CONCATENATE("R7C",'Mapa final'!#REF!),"")</f>
        <v>#REF!</v>
      </c>
      <c r="Q22" s="66" t="e">
        <f>IF(AND('Mapa final'!#REF!="Alta",'Mapa final'!#REF!="Menor"),CONCATENATE("R7C",'Mapa final'!#REF!),"")</f>
        <v>#REF!</v>
      </c>
      <c r="R22" s="66" t="e">
        <f>IF(AND('Mapa final'!#REF!="Alta",'Mapa final'!#REF!="Menor"),CONCATENATE("R7C",'Mapa final'!#REF!),"")</f>
        <v>#REF!</v>
      </c>
      <c r="S22" s="66" t="e">
        <f>IF(AND('Mapa final'!#REF!="Alta",'Mapa final'!#REF!="Menor"),CONCATENATE("R7C",'Mapa final'!#REF!),"")</f>
        <v>#REF!</v>
      </c>
      <c r="T22" s="66" t="e">
        <f>IF(AND('Mapa final'!#REF!="Alta",'Mapa final'!#REF!="Menor"),CONCATENATE("R7C",'Mapa final'!#REF!),"")</f>
        <v>#REF!</v>
      </c>
      <c r="U22" s="67" t="e">
        <f>IF(AND('Mapa final'!#REF!="Alta",'Mapa final'!#REF!="Menor"),CONCATENATE("R7C",'Mapa final'!#REF!),"")</f>
        <v>#REF!</v>
      </c>
      <c r="V22" s="50" t="e">
        <f>IF(AND('Mapa final'!#REF!="Alta",'Mapa final'!#REF!="Moderado"),CONCATENATE("R7C",'Mapa final'!#REF!),"")</f>
        <v>#REF!</v>
      </c>
      <c r="W22" s="51" t="e">
        <f>IF(AND('Mapa final'!#REF!="Alta",'Mapa final'!#REF!="Moderado"),CONCATENATE("R7C",'Mapa final'!#REF!),"")</f>
        <v>#REF!</v>
      </c>
      <c r="X22" s="51" t="e">
        <f>IF(AND('Mapa final'!#REF!="Alta",'Mapa final'!#REF!="Moderado"),CONCATENATE("R7C",'Mapa final'!#REF!),"")</f>
        <v>#REF!</v>
      </c>
      <c r="Y22" s="51" t="e">
        <f>IF(AND('Mapa final'!#REF!="Alta",'Mapa final'!#REF!="Moderado"),CONCATENATE("R7C",'Mapa final'!#REF!),"")</f>
        <v>#REF!</v>
      </c>
      <c r="Z22" s="51" t="e">
        <f>IF(AND('Mapa final'!#REF!="Alta",'Mapa final'!#REF!="Moderado"),CONCATENATE("R7C",'Mapa final'!#REF!),"")</f>
        <v>#REF!</v>
      </c>
      <c r="AA22" s="52" t="e">
        <f>IF(AND('Mapa final'!#REF!="Alta",'Mapa final'!#REF!="Moderado"),CONCATENATE("R7C",'Mapa final'!#REF!),"")</f>
        <v>#REF!</v>
      </c>
      <c r="AB22" s="50" t="e">
        <f>IF(AND('Mapa final'!#REF!="Alta",'Mapa final'!#REF!="Mayor"),CONCATENATE("R7C",'Mapa final'!#REF!),"")</f>
        <v>#REF!</v>
      </c>
      <c r="AC22" s="51" t="e">
        <f>IF(AND('Mapa final'!#REF!="Alta",'Mapa final'!#REF!="Mayor"),CONCATENATE("R7C",'Mapa final'!#REF!),"")</f>
        <v>#REF!</v>
      </c>
      <c r="AD22" s="51" t="e">
        <f>IF(AND('Mapa final'!#REF!="Alta",'Mapa final'!#REF!="Mayor"),CONCATENATE("R7C",'Mapa final'!#REF!),"")</f>
        <v>#REF!</v>
      </c>
      <c r="AE22" s="51" t="e">
        <f>IF(AND('Mapa final'!#REF!="Alta",'Mapa final'!#REF!="Mayor"),CONCATENATE("R7C",'Mapa final'!#REF!),"")</f>
        <v>#REF!</v>
      </c>
      <c r="AF22" s="51" t="e">
        <f>IF(AND('Mapa final'!#REF!="Alta",'Mapa final'!#REF!="Mayor"),CONCATENATE("R7C",'Mapa final'!#REF!),"")</f>
        <v>#REF!</v>
      </c>
      <c r="AG22" s="52" t="e">
        <f>IF(AND('Mapa final'!#REF!="Alta",'Mapa final'!#REF!="Mayor"),CONCATENATE("R7C",'Mapa final'!#REF!),"")</f>
        <v>#REF!</v>
      </c>
      <c r="AH22" s="53" t="e">
        <f>IF(AND('Mapa final'!#REF!="Alta",'Mapa final'!#REF!="Catastrófico"),CONCATENATE("R7C",'Mapa final'!#REF!),"")</f>
        <v>#REF!</v>
      </c>
      <c r="AI22" s="54" t="e">
        <f>IF(AND('Mapa final'!#REF!="Alta",'Mapa final'!#REF!="Catastrófico"),CONCATENATE("R7C",'Mapa final'!#REF!),"")</f>
        <v>#REF!</v>
      </c>
      <c r="AJ22" s="54" t="e">
        <f>IF(AND('Mapa final'!#REF!="Alta",'Mapa final'!#REF!="Catastrófico"),CONCATENATE("R7C",'Mapa final'!#REF!),"")</f>
        <v>#REF!</v>
      </c>
      <c r="AK22" s="54" t="e">
        <f>IF(AND('Mapa final'!#REF!="Alta",'Mapa final'!#REF!="Catastrófico"),CONCATENATE("R7C",'Mapa final'!#REF!),"")</f>
        <v>#REF!</v>
      </c>
      <c r="AL22" s="54" t="e">
        <f>IF(AND('Mapa final'!#REF!="Alta",'Mapa final'!#REF!="Catastrófico"),CONCATENATE("R7C",'Mapa final'!#REF!),"")</f>
        <v>#REF!</v>
      </c>
      <c r="AM22" s="55" t="e">
        <f>IF(AND('Mapa final'!#REF!="Alta",'Mapa final'!#REF!="Catastrófico"),CONCATENATE("R7C",'Mapa final'!#REF!),"")</f>
        <v>#REF!</v>
      </c>
      <c r="AN22" s="81"/>
      <c r="AO22" s="325"/>
      <c r="AP22" s="326"/>
      <c r="AQ22" s="326"/>
      <c r="AR22" s="326"/>
      <c r="AS22" s="326"/>
      <c r="AT22" s="327"/>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4.95" customHeight="1" x14ac:dyDescent="0.3">
      <c r="A23" s="81"/>
      <c r="B23" s="236"/>
      <c r="C23" s="236"/>
      <c r="D23" s="237"/>
      <c r="E23" s="335"/>
      <c r="F23" s="334"/>
      <c r="G23" s="334"/>
      <c r="H23" s="334"/>
      <c r="I23" s="334"/>
      <c r="J23" s="65" t="e">
        <f>IF(AND('Mapa final'!#REF!="Alta",'Mapa final'!#REF!="Leve"),CONCATENATE("R8C",'Mapa final'!#REF!),"")</f>
        <v>#REF!</v>
      </c>
      <c r="K23" s="66" t="e">
        <f>IF(AND('Mapa final'!#REF!="Alta",'Mapa final'!#REF!="Leve"),CONCATENATE("R8C",'Mapa final'!#REF!),"")</f>
        <v>#REF!</v>
      </c>
      <c r="L23" s="66" t="e">
        <f>IF(AND('Mapa final'!#REF!="Alta",'Mapa final'!#REF!="Leve"),CONCATENATE("R8C",'Mapa final'!#REF!),"")</f>
        <v>#REF!</v>
      </c>
      <c r="M23" s="66" t="e">
        <f>IF(AND('Mapa final'!#REF!="Alta",'Mapa final'!#REF!="Leve"),CONCATENATE("R8C",'Mapa final'!#REF!),"")</f>
        <v>#REF!</v>
      </c>
      <c r="N23" s="66" t="e">
        <f>IF(AND('Mapa final'!#REF!="Alta",'Mapa final'!#REF!="Leve"),CONCATENATE("R8C",'Mapa final'!#REF!),"")</f>
        <v>#REF!</v>
      </c>
      <c r="O23" s="67" t="e">
        <f>IF(AND('Mapa final'!#REF!="Alta",'Mapa final'!#REF!="Leve"),CONCATENATE("R8C",'Mapa final'!#REF!),"")</f>
        <v>#REF!</v>
      </c>
      <c r="P23" s="65" t="e">
        <f>IF(AND('Mapa final'!#REF!="Alta",'Mapa final'!#REF!="Menor"),CONCATENATE("R8C",'Mapa final'!#REF!),"")</f>
        <v>#REF!</v>
      </c>
      <c r="Q23" s="66" t="e">
        <f>IF(AND('Mapa final'!#REF!="Alta",'Mapa final'!#REF!="Menor"),CONCATENATE("R8C",'Mapa final'!#REF!),"")</f>
        <v>#REF!</v>
      </c>
      <c r="R23" s="66" t="e">
        <f>IF(AND('Mapa final'!#REF!="Alta",'Mapa final'!#REF!="Menor"),CONCATENATE("R8C",'Mapa final'!#REF!),"")</f>
        <v>#REF!</v>
      </c>
      <c r="S23" s="66" t="e">
        <f>IF(AND('Mapa final'!#REF!="Alta",'Mapa final'!#REF!="Menor"),CONCATENATE("R8C",'Mapa final'!#REF!),"")</f>
        <v>#REF!</v>
      </c>
      <c r="T23" s="66" t="e">
        <f>IF(AND('Mapa final'!#REF!="Alta",'Mapa final'!#REF!="Menor"),CONCATENATE("R8C",'Mapa final'!#REF!),"")</f>
        <v>#REF!</v>
      </c>
      <c r="U23" s="67" t="e">
        <f>IF(AND('Mapa final'!#REF!="Alta",'Mapa final'!#REF!="Menor"),CONCATENATE("R8C",'Mapa final'!#REF!),"")</f>
        <v>#REF!</v>
      </c>
      <c r="V23" s="50" t="e">
        <f>IF(AND('Mapa final'!#REF!="Alta",'Mapa final'!#REF!="Moderado"),CONCATENATE("R8C",'Mapa final'!#REF!),"")</f>
        <v>#REF!</v>
      </c>
      <c r="W23" s="51" t="e">
        <f>IF(AND('Mapa final'!#REF!="Alta",'Mapa final'!#REF!="Moderado"),CONCATENATE("R8C",'Mapa final'!#REF!),"")</f>
        <v>#REF!</v>
      </c>
      <c r="X23" s="51" t="e">
        <f>IF(AND('Mapa final'!#REF!="Alta",'Mapa final'!#REF!="Moderado"),CONCATENATE("R8C",'Mapa final'!#REF!),"")</f>
        <v>#REF!</v>
      </c>
      <c r="Y23" s="51" t="e">
        <f>IF(AND('Mapa final'!#REF!="Alta",'Mapa final'!#REF!="Moderado"),CONCATENATE("R8C",'Mapa final'!#REF!),"")</f>
        <v>#REF!</v>
      </c>
      <c r="Z23" s="51" t="e">
        <f>IF(AND('Mapa final'!#REF!="Alta",'Mapa final'!#REF!="Moderado"),CONCATENATE("R8C",'Mapa final'!#REF!),"")</f>
        <v>#REF!</v>
      </c>
      <c r="AA23" s="52" t="e">
        <f>IF(AND('Mapa final'!#REF!="Alta",'Mapa final'!#REF!="Moderado"),CONCATENATE("R8C",'Mapa final'!#REF!),"")</f>
        <v>#REF!</v>
      </c>
      <c r="AB23" s="50" t="e">
        <f>IF(AND('Mapa final'!#REF!="Alta",'Mapa final'!#REF!="Mayor"),CONCATENATE("R8C",'Mapa final'!#REF!),"")</f>
        <v>#REF!</v>
      </c>
      <c r="AC23" s="51" t="e">
        <f>IF(AND('Mapa final'!#REF!="Alta",'Mapa final'!#REF!="Mayor"),CONCATENATE("R8C",'Mapa final'!#REF!),"")</f>
        <v>#REF!</v>
      </c>
      <c r="AD23" s="51" t="e">
        <f>IF(AND('Mapa final'!#REF!="Alta",'Mapa final'!#REF!="Mayor"),CONCATENATE("R8C",'Mapa final'!#REF!),"")</f>
        <v>#REF!</v>
      </c>
      <c r="AE23" s="51" t="e">
        <f>IF(AND('Mapa final'!#REF!="Alta",'Mapa final'!#REF!="Mayor"),CONCATENATE("R8C",'Mapa final'!#REF!),"")</f>
        <v>#REF!</v>
      </c>
      <c r="AF23" s="51" t="e">
        <f>IF(AND('Mapa final'!#REF!="Alta",'Mapa final'!#REF!="Mayor"),CONCATENATE("R8C",'Mapa final'!#REF!),"")</f>
        <v>#REF!</v>
      </c>
      <c r="AG23" s="52" t="e">
        <f>IF(AND('Mapa final'!#REF!="Alta",'Mapa final'!#REF!="Mayor"),CONCATENATE("R8C",'Mapa final'!#REF!),"")</f>
        <v>#REF!</v>
      </c>
      <c r="AH23" s="53" t="e">
        <f>IF(AND('Mapa final'!#REF!="Alta",'Mapa final'!#REF!="Catastrófico"),CONCATENATE("R8C",'Mapa final'!#REF!),"")</f>
        <v>#REF!</v>
      </c>
      <c r="AI23" s="54" t="e">
        <f>IF(AND('Mapa final'!#REF!="Alta",'Mapa final'!#REF!="Catastrófico"),CONCATENATE("R8C",'Mapa final'!#REF!),"")</f>
        <v>#REF!</v>
      </c>
      <c r="AJ23" s="54" t="e">
        <f>IF(AND('Mapa final'!#REF!="Alta",'Mapa final'!#REF!="Catastrófico"),CONCATENATE("R8C",'Mapa final'!#REF!),"")</f>
        <v>#REF!</v>
      </c>
      <c r="AK23" s="54" t="e">
        <f>IF(AND('Mapa final'!#REF!="Alta",'Mapa final'!#REF!="Catastrófico"),CONCATENATE("R8C",'Mapa final'!#REF!),"")</f>
        <v>#REF!</v>
      </c>
      <c r="AL23" s="54" t="e">
        <f>IF(AND('Mapa final'!#REF!="Alta",'Mapa final'!#REF!="Catastrófico"),CONCATENATE("R8C",'Mapa final'!#REF!),"")</f>
        <v>#REF!</v>
      </c>
      <c r="AM23" s="55" t="e">
        <f>IF(AND('Mapa final'!#REF!="Alta",'Mapa final'!#REF!="Catastrófico"),CONCATENATE("R8C",'Mapa final'!#REF!),"")</f>
        <v>#REF!</v>
      </c>
      <c r="AN23" s="81"/>
      <c r="AO23" s="325"/>
      <c r="AP23" s="326"/>
      <c r="AQ23" s="326"/>
      <c r="AR23" s="326"/>
      <c r="AS23" s="326"/>
      <c r="AT23" s="327"/>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4.95" customHeight="1" x14ac:dyDescent="0.3">
      <c r="A24" s="81"/>
      <c r="B24" s="236"/>
      <c r="C24" s="236"/>
      <c r="D24" s="237"/>
      <c r="E24" s="335"/>
      <c r="F24" s="334"/>
      <c r="G24" s="334"/>
      <c r="H24" s="334"/>
      <c r="I24" s="334"/>
      <c r="J24" s="65" t="e">
        <f>IF(AND('Mapa final'!#REF!="Alta",'Mapa final'!#REF!="Leve"),CONCATENATE("R9C",'Mapa final'!#REF!),"")</f>
        <v>#REF!</v>
      </c>
      <c r="K24" s="66" t="e">
        <f>IF(AND('Mapa final'!#REF!="Alta",'Mapa final'!#REF!="Leve"),CONCATENATE("R9C",'Mapa final'!#REF!),"")</f>
        <v>#REF!</v>
      </c>
      <c r="L24" s="66" t="e">
        <f>IF(AND('Mapa final'!#REF!="Alta",'Mapa final'!#REF!="Leve"),CONCATENATE("R9C",'Mapa final'!#REF!),"")</f>
        <v>#REF!</v>
      </c>
      <c r="M24" s="66" t="e">
        <f>IF(AND('Mapa final'!#REF!="Alta",'Mapa final'!#REF!="Leve"),CONCATENATE("R9C",'Mapa final'!#REF!),"")</f>
        <v>#REF!</v>
      </c>
      <c r="N24" s="66" t="e">
        <f>IF(AND('Mapa final'!#REF!="Alta",'Mapa final'!#REF!="Leve"),CONCATENATE("R9C",'Mapa final'!#REF!),"")</f>
        <v>#REF!</v>
      </c>
      <c r="O24" s="67" t="e">
        <f>IF(AND('Mapa final'!#REF!="Alta",'Mapa final'!#REF!="Leve"),CONCATENATE("R9C",'Mapa final'!#REF!),"")</f>
        <v>#REF!</v>
      </c>
      <c r="P24" s="65" t="e">
        <f>IF(AND('Mapa final'!#REF!="Alta",'Mapa final'!#REF!="Menor"),CONCATENATE("R9C",'Mapa final'!#REF!),"")</f>
        <v>#REF!</v>
      </c>
      <c r="Q24" s="66" t="e">
        <f>IF(AND('Mapa final'!#REF!="Alta",'Mapa final'!#REF!="Menor"),CONCATENATE("R9C",'Mapa final'!#REF!),"")</f>
        <v>#REF!</v>
      </c>
      <c r="R24" s="66" t="e">
        <f>IF(AND('Mapa final'!#REF!="Alta",'Mapa final'!#REF!="Menor"),CONCATENATE("R9C",'Mapa final'!#REF!),"")</f>
        <v>#REF!</v>
      </c>
      <c r="S24" s="66" t="e">
        <f>IF(AND('Mapa final'!#REF!="Alta",'Mapa final'!#REF!="Menor"),CONCATENATE("R9C",'Mapa final'!#REF!),"")</f>
        <v>#REF!</v>
      </c>
      <c r="T24" s="66" t="e">
        <f>IF(AND('Mapa final'!#REF!="Alta",'Mapa final'!#REF!="Menor"),CONCATENATE("R9C",'Mapa final'!#REF!),"")</f>
        <v>#REF!</v>
      </c>
      <c r="U24" s="67" t="e">
        <f>IF(AND('Mapa final'!#REF!="Alta",'Mapa final'!#REF!="Menor"),CONCATENATE("R9C",'Mapa final'!#REF!),"")</f>
        <v>#REF!</v>
      </c>
      <c r="V24" s="50" t="e">
        <f>IF(AND('Mapa final'!#REF!="Alta",'Mapa final'!#REF!="Moderado"),CONCATENATE("R9C",'Mapa final'!#REF!),"")</f>
        <v>#REF!</v>
      </c>
      <c r="W24" s="51" t="e">
        <f>IF(AND('Mapa final'!#REF!="Alta",'Mapa final'!#REF!="Moderado"),CONCATENATE("R9C",'Mapa final'!#REF!),"")</f>
        <v>#REF!</v>
      </c>
      <c r="X24" s="51" t="e">
        <f>IF(AND('Mapa final'!#REF!="Alta",'Mapa final'!#REF!="Moderado"),CONCATENATE("R9C",'Mapa final'!#REF!),"")</f>
        <v>#REF!</v>
      </c>
      <c r="Y24" s="51" t="e">
        <f>IF(AND('Mapa final'!#REF!="Alta",'Mapa final'!#REF!="Moderado"),CONCATENATE("R9C",'Mapa final'!#REF!),"")</f>
        <v>#REF!</v>
      </c>
      <c r="Z24" s="51" t="e">
        <f>IF(AND('Mapa final'!#REF!="Alta",'Mapa final'!#REF!="Moderado"),CONCATENATE("R9C",'Mapa final'!#REF!),"")</f>
        <v>#REF!</v>
      </c>
      <c r="AA24" s="52" t="e">
        <f>IF(AND('Mapa final'!#REF!="Alta",'Mapa final'!#REF!="Moderado"),CONCATENATE("R9C",'Mapa final'!#REF!),"")</f>
        <v>#REF!</v>
      </c>
      <c r="AB24" s="50" t="e">
        <f>IF(AND('Mapa final'!#REF!="Alta",'Mapa final'!#REF!="Mayor"),CONCATENATE("R9C",'Mapa final'!#REF!),"")</f>
        <v>#REF!</v>
      </c>
      <c r="AC24" s="51" t="e">
        <f>IF(AND('Mapa final'!#REF!="Alta",'Mapa final'!#REF!="Mayor"),CONCATENATE("R9C",'Mapa final'!#REF!),"")</f>
        <v>#REF!</v>
      </c>
      <c r="AD24" s="51" t="e">
        <f>IF(AND('Mapa final'!#REF!="Alta",'Mapa final'!#REF!="Mayor"),CONCATENATE("R9C",'Mapa final'!#REF!),"")</f>
        <v>#REF!</v>
      </c>
      <c r="AE24" s="51" t="e">
        <f>IF(AND('Mapa final'!#REF!="Alta",'Mapa final'!#REF!="Mayor"),CONCATENATE("R9C",'Mapa final'!#REF!),"")</f>
        <v>#REF!</v>
      </c>
      <c r="AF24" s="51" t="e">
        <f>IF(AND('Mapa final'!#REF!="Alta",'Mapa final'!#REF!="Mayor"),CONCATENATE("R9C",'Mapa final'!#REF!),"")</f>
        <v>#REF!</v>
      </c>
      <c r="AG24" s="52" t="e">
        <f>IF(AND('Mapa final'!#REF!="Alta",'Mapa final'!#REF!="Mayor"),CONCATENATE("R9C",'Mapa final'!#REF!),"")</f>
        <v>#REF!</v>
      </c>
      <c r="AH24" s="53" t="e">
        <f>IF(AND('Mapa final'!#REF!="Alta",'Mapa final'!#REF!="Catastrófico"),CONCATENATE("R9C",'Mapa final'!#REF!),"")</f>
        <v>#REF!</v>
      </c>
      <c r="AI24" s="54" t="e">
        <f>IF(AND('Mapa final'!#REF!="Alta",'Mapa final'!#REF!="Catastrófico"),CONCATENATE("R9C",'Mapa final'!#REF!),"")</f>
        <v>#REF!</v>
      </c>
      <c r="AJ24" s="54" t="e">
        <f>IF(AND('Mapa final'!#REF!="Alta",'Mapa final'!#REF!="Catastrófico"),CONCATENATE("R9C",'Mapa final'!#REF!),"")</f>
        <v>#REF!</v>
      </c>
      <c r="AK24" s="54" t="e">
        <f>IF(AND('Mapa final'!#REF!="Alta",'Mapa final'!#REF!="Catastrófico"),CONCATENATE("R9C",'Mapa final'!#REF!),"")</f>
        <v>#REF!</v>
      </c>
      <c r="AL24" s="54" t="e">
        <f>IF(AND('Mapa final'!#REF!="Alta",'Mapa final'!#REF!="Catastrófico"),CONCATENATE("R9C",'Mapa final'!#REF!),"")</f>
        <v>#REF!</v>
      </c>
      <c r="AM24" s="55" t="e">
        <f>IF(AND('Mapa final'!#REF!="Alta",'Mapa final'!#REF!="Catastrófico"),CONCATENATE("R9C",'Mapa final'!#REF!),"")</f>
        <v>#REF!</v>
      </c>
      <c r="AN24" s="81"/>
      <c r="AO24" s="325"/>
      <c r="AP24" s="326"/>
      <c r="AQ24" s="326"/>
      <c r="AR24" s="326"/>
      <c r="AS24" s="326"/>
      <c r="AT24" s="327"/>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8" customHeight="1" thickBot="1" x14ac:dyDescent="0.35">
      <c r="A25" s="81"/>
      <c r="B25" s="236"/>
      <c r="C25" s="236"/>
      <c r="D25" s="237"/>
      <c r="E25" s="336"/>
      <c r="F25" s="337"/>
      <c r="G25" s="337"/>
      <c r="H25" s="337"/>
      <c r="I25" s="337"/>
      <c r="J25" s="68" t="e">
        <f>IF(AND('Mapa final'!#REF!="Alta",'Mapa final'!#REF!="Leve"),CONCATENATE("R10C",'Mapa final'!#REF!),"")</f>
        <v>#REF!</v>
      </c>
      <c r="K25" s="69" t="e">
        <f>IF(AND('Mapa final'!#REF!="Alta",'Mapa final'!#REF!="Leve"),CONCATENATE("R10C",'Mapa final'!#REF!),"")</f>
        <v>#REF!</v>
      </c>
      <c r="L25" s="69" t="e">
        <f>IF(AND('Mapa final'!#REF!="Alta",'Mapa final'!#REF!="Leve"),CONCATENATE("R10C",'Mapa final'!#REF!),"")</f>
        <v>#REF!</v>
      </c>
      <c r="M25" s="69" t="e">
        <f>IF(AND('Mapa final'!#REF!="Alta",'Mapa final'!#REF!="Leve"),CONCATENATE("R10C",'Mapa final'!#REF!),"")</f>
        <v>#REF!</v>
      </c>
      <c r="N25" s="69" t="e">
        <f>IF(AND('Mapa final'!#REF!="Alta",'Mapa final'!#REF!="Leve"),CONCATENATE("R10C",'Mapa final'!#REF!),"")</f>
        <v>#REF!</v>
      </c>
      <c r="O25" s="70" t="e">
        <f>IF(AND('Mapa final'!#REF!="Alta",'Mapa final'!#REF!="Leve"),CONCATENATE("R10C",'Mapa final'!#REF!),"")</f>
        <v>#REF!</v>
      </c>
      <c r="P25" s="68" t="e">
        <f>IF(AND('Mapa final'!#REF!="Alta",'Mapa final'!#REF!="Menor"),CONCATENATE("R10C",'Mapa final'!#REF!),"")</f>
        <v>#REF!</v>
      </c>
      <c r="Q25" s="69" t="e">
        <f>IF(AND('Mapa final'!#REF!="Alta",'Mapa final'!#REF!="Menor"),CONCATENATE("R10C",'Mapa final'!#REF!),"")</f>
        <v>#REF!</v>
      </c>
      <c r="R25" s="69" t="e">
        <f>IF(AND('Mapa final'!#REF!="Alta",'Mapa final'!#REF!="Menor"),CONCATENATE("R10C",'Mapa final'!#REF!),"")</f>
        <v>#REF!</v>
      </c>
      <c r="S25" s="69" t="e">
        <f>IF(AND('Mapa final'!#REF!="Alta",'Mapa final'!#REF!="Menor"),CONCATENATE("R10C",'Mapa final'!#REF!),"")</f>
        <v>#REF!</v>
      </c>
      <c r="T25" s="69" t="e">
        <f>IF(AND('Mapa final'!#REF!="Alta",'Mapa final'!#REF!="Menor"),CONCATENATE("R10C",'Mapa final'!#REF!),"")</f>
        <v>#REF!</v>
      </c>
      <c r="U25" s="70" t="e">
        <f>IF(AND('Mapa final'!#REF!="Alta",'Mapa final'!#REF!="Menor"),CONCATENATE("R10C",'Mapa final'!#REF!),"")</f>
        <v>#REF!</v>
      </c>
      <c r="V25" s="56" t="e">
        <f>IF(AND('Mapa final'!#REF!="Alta",'Mapa final'!#REF!="Moderado"),CONCATENATE("R10C",'Mapa final'!#REF!),"")</f>
        <v>#REF!</v>
      </c>
      <c r="W25" s="57" t="e">
        <f>IF(AND('Mapa final'!#REF!="Alta",'Mapa final'!#REF!="Moderado"),CONCATENATE("R10C",'Mapa final'!#REF!),"")</f>
        <v>#REF!</v>
      </c>
      <c r="X25" s="57" t="e">
        <f>IF(AND('Mapa final'!#REF!="Alta",'Mapa final'!#REF!="Moderado"),CONCATENATE("R10C",'Mapa final'!#REF!),"")</f>
        <v>#REF!</v>
      </c>
      <c r="Y25" s="57" t="e">
        <f>IF(AND('Mapa final'!#REF!="Alta",'Mapa final'!#REF!="Moderado"),CONCATENATE("R10C",'Mapa final'!#REF!),"")</f>
        <v>#REF!</v>
      </c>
      <c r="Z25" s="57" t="e">
        <f>IF(AND('Mapa final'!#REF!="Alta",'Mapa final'!#REF!="Moderado"),CONCATENATE("R10C",'Mapa final'!#REF!),"")</f>
        <v>#REF!</v>
      </c>
      <c r="AA25" s="58" t="e">
        <f>IF(AND('Mapa final'!#REF!="Alta",'Mapa final'!#REF!="Moderado"),CONCATENATE("R10C",'Mapa final'!#REF!),"")</f>
        <v>#REF!</v>
      </c>
      <c r="AB25" s="56" t="e">
        <f>IF(AND('Mapa final'!#REF!="Alta",'Mapa final'!#REF!="Mayor"),CONCATENATE("R10C",'Mapa final'!#REF!),"")</f>
        <v>#REF!</v>
      </c>
      <c r="AC25" s="57" t="e">
        <f>IF(AND('Mapa final'!#REF!="Alta",'Mapa final'!#REF!="Mayor"),CONCATENATE("R10C",'Mapa final'!#REF!),"")</f>
        <v>#REF!</v>
      </c>
      <c r="AD25" s="57" t="e">
        <f>IF(AND('Mapa final'!#REF!="Alta",'Mapa final'!#REF!="Mayor"),CONCATENATE("R10C",'Mapa final'!#REF!),"")</f>
        <v>#REF!</v>
      </c>
      <c r="AE25" s="57" t="e">
        <f>IF(AND('Mapa final'!#REF!="Alta",'Mapa final'!#REF!="Mayor"),CONCATENATE("R10C",'Mapa final'!#REF!),"")</f>
        <v>#REF!</v>
      </c>
      <c r="AF25" s="57" t="e">
        <f>IF(AND('Mapa final'!#REF!="Alta",'Mapa final'!#REF!="Mayor"),CONCATENATE("R10C",'Mapa final'!#REF!),"")</f>
        <v>#REF!</v>
      </c>
      <c r="AG25" s="58" t="e">
        <f>IF(AND('Mapa final'!#REF!="Alta",'Mapa final'!#REF!="Mayor"),CONCATENATE("R10C",'Mapa final'!#REF!),"")</f>
        <v>#REF!</v>
      </c>
      <c r="AH25" s="59" t="e">
        <f>IF(AND('Mapa final'!#REF!="Alta",'Mapa final'!#REF!="Catastrófico"),CONCATENATE("R10C",'Mapa final'!#REF!),"")</f>
        <v>#REF!</v>
      </c>
      <c r="AI25" s="60" t="e">
        <f>IF(AND('Mapa final'!#REF!="Alta",'Mapa final'!#REF!="Catastrófico"),CONCATENATE("R10C",'Mapa final'!#REF!),"")</f>
        <v>#REF!</v>
      </c>
      <c r="AJ25" s="60" t="e">
        <f>IF(AND('Mapa final'!#REF!="Alta",'Mapa final'!#REF!="Catastrófico"),CONCATENATE("R10C",'Mapa final'!#REF!),"")</f>
        <v>#REF!</v>
      </c>
      <c r="AK25" s="60" t="e">
        <f>IF(AND('Mapa final'!#REF!="Alta",'Mapa final'!#REF!="Catastrófico"),CONCATENATE("R10C",'Mapa final'!#REF!),"")</f>
        <v>#REF!</v>
      </c>
      <c r="AL25" s="60" t="e">
        <f>IF(AND('Mapa final'!#REF!="Alta",'Mapa final'!#REF!="Catastrófico"),CONCATENATE("R10C",'Mapa final'!#REF!),"")</f>
        <v>#REF!</v>
      </c>
      <c r="AM25" s="61" t="e">
        <f>IF(AND('Mapa final'!#REF!="Alta",'Mapa final'!#REF!="Catastrófico"),CONCATENATE("R10C",'Mapa final'!#REF!),"")</f>
        <v>#REF!</v>
      </c>
      <c r="AN25" s="81"/>
      <c r="AO25" s="328"/>
      <c r="AP25" s="329"/>
      <c r="AQ25" s="329"/>
      <c r="AR25" s="329"/>
      <c r="AS25" s="329"/>
      <c r="AT25" s="330"/>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4.95" customHeight="1" x14ac:dyDescent="0.3">
      <c r="A26" s="81"/>
      <c r="B26" s="236"/>
      <c r="C26" s="236"/>
      <c r="D26" s="237"/>
      <c r="E26" s="331" t="s">
        <v>109</v>
      </c>
      <c r="F26" s="332"/>
      <c r="G26" s="332"/>
      <c r="H26" s="332"/>
      <c r="I26" s="349"/>
      <c r="J26" s="62" t="str">
        <f ca="1">IF(AND('Mapa final'!$AB$11="Media",'Mapa final'!$AD$11="Leve"),CONCATENATE("R1C",'Mapa final'!$R$11),"")</f>
        <v/>
      </c>
      <c r="K26" s="63" t="str">
        <f ca="1">IF(AND('Mapa final'!$AB$12="Media",'Mapa final'!$AD$12="Leve"),CONCATENATE("R1C",'Mapa final'!$R$12),"")</f>
        <v/>
      </c>
      <c r="L26" s="63" t="e">
        <f>IF(AND('Mapa final'!#REF!="Media",'Mapa final'!#REF!="Leve"),CONCATENATE("R1C",'Mapa final'!#REF!),"")</f>
        <v>#REF!</v>
      </c>
      <c r="M26" s="63" t="e">
        <f>IF(AND('Mapa final'!#REF!="Media",'Mapa final'!#REF!="Leve"),CONCATENATE("R1C",'Mapa final'!#REF!),"")</f>
        <v>#REF!</v>
      </c>
      <c r="N26" s="63" t="e">
        <f>IF(AND('Mapa final'!#REF!="Media",'Mapa final'!#REF!="Leve"),CONCATENATE("R1C",'Mapa final'!#REF!),"")</f>
        <v>#REF!</v>
      </c>
      <c r="O26" s="64" t="e">
        <f>IF(AND('Mapa final'!#REF!="Media",'Mapa final'!#REF!="Leve"),CONCATENATE("R1C",'Mapa final'!#REF!),"")</f>
        <v>#REF!</v>
      </c>
      <c r="P26" s="62" t="str">
        <f ca="1">IF(AND('Mapa final'!$AB$11="Media",'Mapa final'!$AD$11="Menor"),CONCATENATE("R1C",'Mapa final'!$R$11),"")</f>
        <v/>
      </c>
      <c r="Q26" s="63" t="str">
        <f ca="1">IF(AND('Mapa final'!$AB$12="Media",'Mapa final'!$AD$12="Menor"),CONCATENATE("R1C",'Mapa final'!$R$12),"")</f>
        <v/>
      </c>
      <c r="R26" s="63" t="e">
        <f>IF(AND('Mapa final'!#REF!="Media",'Mapa final'!#REF!="Menor"),CONCATENATE("R1C",'Mapa final'!#REF!),"")</f>
        <v>#REF!</v>
      </c>
      <c r="S26" s="63" t="e">
        <f>IF(AND('Mapa final'!#REF!="Media",'Mapa final'!#REF!="Menor"),CONCATENATE("R1C",'Mapa final'!#REF!),"")</f>
        <v>#REF!</v>
      </c>
      <c r="T26" s="63" t="e">
        <f>IF(AND('Mapa final'!#REF!="Media",'Mapa final'!#REF!="Menor"),CONCATENATE("R1C",'Mapa final'!#REF!),"")</f>
        <v>#REF!</v>
      </c>
      <c r="U26" s="64" t="e">
        <f>IF(AND('Mapa final'!#REF!="Media",'Mapa final'!#REF!="Menor"),CONCATENATE("R1C",'Mapa final'!#REF!),"")</f>
        <v>#REF!</v>
      </c>
      <c r="V26" s="62" t="str">
        <f ca="1">IF(AND('Mapa final'!$AB$11="Media",'Mapa final'!$AD$11="Moderado"),CONCATENATE("R1C",'Mapa final'!$R$11),"")</f>
        <v/>
      </c>
      <c r="W26" s="63" t="str">
        <f ca="1">IF(AND('Mapa final'!$AB$12="Media",'Mapa final'!$AD$12="Moderado"),CONCATENATE("R1C",'Mapa final'!$R$12),"")</f>
        <v/>
      </c>
      <c r="X26" s="63" t="e">
        <f>IF(AND('Mapa final'!#REF!="Media",'Mapa final'!#REF!="Moderado"),CONCATENATE("R1C",'Mapa final'!#REF!),"")</f>
        <v>#REF!</v>
      </c>
      <c r="Y26" s="63" t="e">
        <f>IF(AND('Mapa final'!#REF!="Media",'Mapa final'!#REF!="Moderado"),CONCATENATE("R1C",'Mapa final'!#REF!),"")</f>
        <v>#REF!</v>
      </c>
      <c r="Z26" s="63" t="e">
        <f>IF(AND('Mapa final'!#REF!="Media",'Mapa final'!#REF!="Moderado"),CONCATENATE("R1C",'Mapa final'!#REF!),"")</f>
        <v>#REF!</v>
      </c>
      <c r="AA26" s="64" t="e">
        <f>IF(AND('Mapa final'!#REF!="Media",'Mapa final'!#REF!="Moderado"),CONCATENATE("R1C",'Mapa final'!#REF!),"")</f>
        <v>#REF!</v>
      </c>
      <c r="AB26" s="44" t="str">
        <f ca="1">IF(AND('Mapa final'!$AB$11="Media",'Mapa final'!$AD$11="Mayor"),CONCATENATE("R1C",'Mapa final'!$R$11),"")</f>
        <v/>
      </c>
      <c r="AC26" s="45" t="str">
        <f ca="1">IF(AND('Mapa final'!$AB$12="Media",'Mapa final'!$AD$12="Mayor"),CONCATENATE("R1C",'Mapa final'!$R$12),"")</f>
        <v/>
      </c>
      <c r="AD26" s="45" t="e">
        <f>IF(AND('Mapa final'!#REF!="Media",'Mapa final'!#REF!="Mayor"),CONCATENATE("R1C",'Mapa final'!#REF!),"")</f>
        <v>#REF!</v>
      </c>
      <c r="AE26" s="45" t="e">
        <f>IF(AND('Mapa final'!#REF!="Media",'Mapa final'!#REF!="Mayor"),CONCATENATE("R1C",'Mapa final'!#REF!),"")</f>
        <v>#REF!</v>
      </c>
      <c r="AF26" s="45" t="e">
        <f>IF(AND('Mapa final'!#REF!="Media",'Mapa final'!#REF!="Mayor"),CONCATENATE("R1C",'Mapa final'!#REF!),"")</f>
        <v>#REF!</v>
      </c>
      <c r="AG26" s="46" t="e">
        <f>IF(AND('Mapa final'!#REF!="Media",'Mapa final'!#REF!="Mayor"),CONCATENATE("R1C",'Mapa final'!#REF!),"")</f>
        <v>#REF!</v>
      </c>
      <c r="AH26" s="47" t="str">
        <f ca="1">IF(AND('Mapa final'!$AB$11="Media",'Mapa final'!$AD$11="Catastrófico"),CONCATENATE("R1C",'Mapa final'!$R$11),"")</f>
        <v/>
      </c>
      <c r="AI26" s="48" t="str">
        <f ca="1">IF(AND('Mapa final'!$AB$12="Media",'Mapa final'!$AD$12="Catastrófico"),CONCATENATE("R1C",'Mapa final'!$R$12),"")</f>
        <v/>
      </c>
      <c r="AJ26" s="48" t="e">
        <f>IF(AND('Mapa final'!#REF!="Media",'Mapa final'!#REF!="Catastrófico"),CONCATENATE("R1C",'Mapa final'!#REF!),"")</f>
        <v>#REF!</v>
      </c>
      <c r="AK26" s="48" t="e">
        <f>IF(AND('Mapa final'!#REF!="Media",'Mapa final'!#REF!="Catastrófico"),CONCATENATE("R1C",'Mapa final'!#REF!),"")</f>
        <v>#REF!</v>
      </c>
      <c r="AL26" s="48" t="e">
        <f>IF(AND('Mapa final'!#REF!="Media",'Mapa final'!#REF!="Catastrófico"),CONCATENATE("R1C",'Mapa final'!#REF!),"")</f>
        <v>#REF!</v>
      </c>
      <c r="AM26" s="49" t="e">
        <f>IF(AND('Mapa final'!#REF!="Media",'Mapa final'!#REF!="Catastrófico"),CONCATENATE("R1C",'Mapa final'!#REF!),"")</f>
        <v>#REF!</v>
      </c>
      <c r="AN26" s="81"/>
      <c r="AO26" s="361" t="s">
        <v>78</v>
      </c>
      <c r="AP26" s="362"/>
      <c r="AQ26" s="362"/>
      <c r="AR26" s="362"/>
      <c r="AS26" s="362"/>
      <c r="AT26" s="363"/>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4.95" customHeight="1" x14ac:dyDescent="0.3">
      <c r="A27" s="81"/>
      <c r="B27" s="236"/>
      <c r="C27" s="236"/>
      <c r="D27" s="237"/>
      <c r="E27" s="333"/>
      <c r="F27" s="334"/>
      <c r="G27" s="334"/>
      <c r="H27" s="334"/>
      <c r="I27" s="350"/>
      <c r="J27" s="65" t="e">
        <f>IF(AND('Mapa final'!#REF!="Media",'Mapa final'!#REF!="Leve"),CONCATENATE("R2C",'Mapa final'!#REF!),"")</f>
        <v>#REF!</v>
      </c>
      <c r="K27" s="66" t="e">
        <f>IF(AND('Mapa final'!#REF!="Media",'Mapa final'!#REF!="Leve"),CONCATENATE("R2C",'Mapa final'!#REF!),"")</f>
        <v>#REF!</v>
      </c>
      <c r="L27" s="66" t="e">
        <f>IF(AND('Mapa final'!#REF!="Media",'Mapa final'!#REF!="Leve"),CONCATENATE("R2C",'Mapa final'!#REF!),"")</f>
        <v>#REF!</v>
      </c>
      <c r="M27" s="66" t="e">
        <f>IF(AND('Mapa final'!#REF!="Media",'Mapa final'!#REF!="Leve"),CONCATENATE("R2C",'Mapa final'!#REF!),"")</f>
        <v>#REF!</v>
      </c>
      <c r="N27" s="66" t="e">
        <f>IF(AND('Mapa final'!#REF!="Media",'Mapa final'!#REF!="Leve"),CONCATENATE("R2C",'Mapa final'!#REF!),"")</f>
        <v>#REF!</v>
      </c>
      <c r="O27" s="67" t="e">
        <f>IF(AND('Mapa final'!#REF!="Media",'Mapa final'!#REF!="Leve"),CONCATENATE("R2C",'Mapa final'!#REF!),"")</f>
        <v>#REF!</v>
      </c>
      <c r="P27" s="65" t="e">
        <f>IF(AND('Mapa final'!#REF!="Media",'Mapa final'!#REF!="Menor"),CONCATENATE("R2C",'Mapa final'!#REF!),"")</f>
        <v>#REF!</v>
      </c>
      <c r="Q27" s="66" t="e">
        <f>IF(AND('Mapa final'!#REF!="Media",'Mapa final'!#REF!="Menor"),CONCATENATE("R2C",'Mapa final'!#REF!),"")</f>
        <v>#REF!</v>
      </c>
      <c r="R27" s="66" t="e">
        <f>IF(AND('Mapa final'!#REF!="Media",'Mapa final'!#REF!="Menor"),CONCATENATE("R2C",'Mapa final'!#REF!),"")</f>
        <v>#REF!</v>
      </c>
      <c r="S27" s="66" t="e">
        <f>IF(AND('Mapa final'!#REF!="Media",'Mapa final'!#REF!="Menor"),CONCATENATE("R2C",'Mapa final'!#REF!),"")</f>
        <v>#REF!</v>
      </c>
      <c r="T27" s="66" t="e">
        <f>IF(AND('Mapa final'!#REF!="Media",'Mapa final'!#REF!="Menor"),CONCATENATE("R2C",'Mapa final'!#REF!),"")</f>
        <v>#REF!</v>
      </c>
      <c r="U27" s="67" t="e">
        <f>IF(AND('Mapa final'!#REF!="Media",'Mapa final'!#REF!="Menor"),CONCATENATE("R2C",'Mapa final'!#REF!),"")</f>
        <v>#REF!</v>
      </c>
      <c r="V27" s="65" t="e">
        <f>IF(AND('Mapa final'!#REF!="Media",'Mapa final'!#REF!="Moderado"),CONCATENATE("R2C",'Mapa final'!#REF!),"")</f>
        <v>#REF!</v>
      </c>
      <c r="W27" s="66" t="e">
        <f>IF(AND('Mapa final'!#REF!="Media",'Mapa final'!#REF!="Moderado"),CONCATENATE("R2C",'Mapa final'!#REF!),"")</f>
        <v>#REF!</v>
      </c>
      <c r="X27" s="66" t="e">
        <f>IF(AND('Mapa final'!#REF!="Media",'Mapa final'!#REF!="Moderado"),CONCATENATE("R2C",'Mapa final'!#REF!),"")</f>
        <v>#REF!</v>
      </c>
      <c r="Y27" s="66" t="e">
        <f>IF(AND('Mapa final'!#REF!="Media",'Mapa final'!#REF!="Moderado"),CONCATENATE("R2C",'Mapa final'!#REF!),"")</f>
        <v>#REF!</v>
      </c>
      <c r="Z27" s="66" t="e">
        <f>IF(AND('Mapa final'!#REF!="Media",'Mapa final'!#REF!="Moderado"),CONCATENATE("R2C",'Mapa final'!#REF!),"")</f>
        <v>#REF!</v>
      </c>
      <c r="AA27" s="67" t="e">
        <f>IF(AND('Mapa final'!#REF!="Media",'Mapa final'!#REF!="Moderado"),CONCATENATE("R2C",'Mapa final'!#REF!),"")</f>
        <v>#REF!</v>
      </c>
      <c r="AB27" s="50" t="e">
        <f>IF(AND('Mapa final'!#REF!="Media",'Mapa final'!#REF!="Mayor"),CONCATENATE("R2C",'Mapa final'!#REF!),"")</f>
        <v>#REF!</v>
      </c>
      <c r="AC27" s="51" t="e">
        <f>IF(AND('Mapa final'!#REF!="Media",'Mapa final'!#REF!="Mayor"),CONCATENATE("R2C",'Mapa final'!#REF!),"")</f>
        <v>#REF!</v>
      </c>
      <c r="AD27" s="51" t="e">
        <f>IF(AND('Mapa final'!#REF!="Media",'Mapa final'!#REF!="Mayor"),CONCATENATE("R2C",'Mapa final'!#REF!),"")</f>
        <v>#REF!</v>
      </c>
      <c r="AE27" s="51" t="e">
        <f>IF(AND('Mapa final'!#REF!="Media",'Mapa final'!#REF!="Mayor"),CONCATENATE("R2C",'Mapa final'!#REF!),"")</f>
        <v>#REF!</v>
      </c>
      <c r="AF27" s="51" t="e">
        <f>IF(AND('Mapa final'!#REF!="Media",'Mapa final'!#REF!="Mayor"),CONCATENATE("R2C",'Mapa final'!#REF!),"")</f>
        <v>#REF!</v>
      </c>
      <c r="AG27" s="52" t="e">
        <f>IF(AND('Mapa final'!#REF!="Media",'Mapa final'!#REF!="Mayor"),CONCATENATE("R2C",'Mapa final'!#REF!),"")</f>
        <v>#REF!</v>
      </c>
      <c r="AH27" s="53" t="e">
        <f>IF(AND('Mapa final'!#REF!="Media",'Mapa final'!#REF!="Catastrófico"),CONCATENATE("R2C",'Mapa final'!#REF!),"")</f>
        <v>#REF!</v>
      </c>
      <c r="AI27" s="54" t="e">
        <f>IF(AND('Mapa final'!#REF!="Media",'Mapa final'!#REF!="Catastrófico"),CONCATENATE("R2C",'Mapa final'!#REF!),"")</f>
        <v>#REF!</v>
      </c>
      <c r="AJ27" s="54" t="e">
        <f>IF(AND('Mapa final'!#REF!="Media",'Mapa final'!#REF!="Catastrófico"),CONCATENATE("R2C",'Mapa final'!#REF!),"")</f>
        <v>#REF!</v>
      </c>
      <c r="AK27" s="54" t="e">
        <f>IF(AND('Mapa final'!#REF!="Media",'Mapa final'!#REF!="Catastrófico"),CONCATENATE("R2C",'Mapa final'!#REF!),"")</f>
        <v>#REF!</v>
      </c>
      <c r="AL27" s="54" t="e">
        <f>IF(AND('Mapa final'!#REF!="Media",'Mapa final'!#REF!="Catastrófico"),CONCATENATE("R2C",'Mapa final'!#REF!),"")</f>
        <v>#REF!</v>
      </c>
      <c r="AM27" s="55" t="e">
        <f>IF(AND('Mapa final'!#REF!="Media",'Mapa final'!#REF!="Catastrófico"),CONCATENATE("R2C",'Mapa final'!#REF!),"")</f>
        <v>#REF!</v>
      </c>
      <c r="AN27" s="81"/>
      <c r="AO27" s="364"/>
      <c r="AP27" s="365"/>
      <c r="AQ27" s="365"/>
      <c r="AR27" s="365"/>
      <c r="AS27" s="365"/>
      <c r="AT27" s="366"/>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4.95" customHeight="1" x14ac:dyDescent="0.3">
      <c r="A28" s="81"/>
      <c r="B28" s="236"/>
      <c r="C28" s="236"/>
      <c r="D28" s="237"/>
      <c r="E28" s="335"/>
      <c r="F28" s="334"/>
      <c r="G28" s="334"/>
      <c r="H28" s="334"/>
      <c r="I28" s="350"/>
      <c r="J28" s="65" t="str">
        <f ca="1">IF(AND('Mapa final'!$AB$13="Media",'Mapa final'!$AD$13="Leve"),CONCATENATE("R3C",'Mapa final'!$R$13),"")</f>
        <v/>
      </c>
      <c r="K28" s="66" t="str">
        <f ca="1">IF(AND('Mapa final'!$AB$14="Media",'Mapa final'!$AD$14="Leve"),CONCATENATE("R3C",'Mapa final'!$R$14),"")</f>
        <v/>
      </c>
      <c r="L28" s="66" t="e">
        <f>IF(AND('Mapa final'!#REF!="Media",'Mapa final'!#REF!="Leve"),CONCATENATE("R3C",'Mapa final'!#REF!),"")</f>
        <v>#REF!</v>
      </c>
      <c r="M28" s="66" t="e">
        <f>IF(AND('Mapa final'!#REF!="Media",'Mapa final'!#REF!="Leve"),CONCATENATE("R3C",'Mapa final'!#REF!),"")</f>
        <v>#REF!</v>
      </c>
      <c r="N28" s="66" t="e">
        <f>IF(AND('Mapa final'!#REF!="Media",'Mapa final'!#REF!="Leve"),CONCATENATE("R3C",'Mapa final'!#REF!),"")</f>
        <v>#REF!</v>
      </c>
      <c r="O28" s="67" t="e">
        <f>IF(AND('Mapa final'!#REF!="Media",'Mapa final'!#REF!="Leve"),CONCATENATE("R3C",'Mapa final'!#REF!),"")</f>
        <v>#REF!</v>
      </c>
      <c r="P28" s="65" t="str">
        <f ca="1">IF(AND('Mapa final'!$AB$13="Media",'Mapa final'!$AD$13="Menor"),CONCATENATE("R3C",'Mapa final'!$R$13),"")</f>
        <v/>
      </c>
      <c r="Q28" s="66" t="str">
        <f ca="1">IF(AND('Mapa final'!$AB$14="Media",'Mapa final'!$AD$14="Menor"),CONCATENATE("R3C",'Mapa final'!$R$14),"")</f>
        <v/>
      </c>
      <c r="R28" s="66" t="e">
        <f>IF(AND('Mapa final'!#REF!="Media",'Mapa final'!#REF!="Menor"),CONCATENATE("R3C",'Mapa final'!#REF!),"")</f>
        <v>#REF!</v>
      </c>
      <c r="S28" s="66" t="e">
        <f>IF(AND('Mapa final'!#REF!="Media",'Mapa final'!#REF!="Menor"),CONCATENATE("R3C",'Mapa final'!#REF!),"")</f>
        <v>#REF!</v>
      </c>
      <c r="T28" s="66" t="e">
        <f>IF(AND('Mapa final'!#REF!="Media",'Mapa final'!#REF!="Menor"),CONCATENATE("R3C",'Mapa final'!#REF!),"")</f>
        <v>#REF!</v>
      </c>
      <c r="U28" s="67" t="e">
        <f>IF(AND('Mapa final'!#REF!="Media",'Mapa final'!#REF!="Menor"),CONCATENATE("R3C",'Mapa final'!#REF!),"")</f>
        <v>#REF!</v>
      </c>
      <c r="V28" s="65" t="str">
        <f ca="1">IF(AND('Mapa final'!$AB$13="Media",'Mapa final'!$AD$13="Moderado"),CONCATENATE("R3C",'Mapa final'!$R$13),"")</f>
        <v/>
      </c>
      <c r="W28" s="66" t="str">
        <f ca="1">IF(AND('Mapa final'!$AB$14="Media",'Mapa final'!$AD$14="Moderado"),CONCATENATE("R3C",'Mapa final'!$R$14),"")</f>
        <v/>
      </c>
      <c r="X28" s="66" t="e">
        <f>IF(AND('Mapa final'!#REF!="Media",'Mapa final'!#REF!="Moderado"),CONCATENATE("R3C",'Mapa final'!#REF!),"")</f>
        <v>#REF!</v>
      </c>
      <c r="Y28" s="66" t="e">
        <f>IF(AND('Mapa final'!#REF!="Media",'Mapa final'!#REF!="Moderado"),CONCATENATE("R3C",'Mapa final'!#REF!),"")</f>
        <v>#REF!</v>
      </c>
      <c r="Z28" s="66" t="e">
        <f>IF(AND('Mapa final'!#REF!="Media",'Mapa final'!#REF!="Moderado"),CONCATENATE("R3C",'Mapa final'!#REF!),"")</f>
        <v>#REF!</v>
      </c>
      <c r="AA28" s="67" t="e">
        <f>IF(AND('Mapa final'!#REF!="Media",'Mapa final'!#REF!="Moderado"),CONCATENATE("R3C",'Mapa final'!#REF!),"")</f>
        <v>#REF!</v>
      </c>
      <c r="AB28" s="50" t="str">
        <f ca="1">IF(AND('Mapa final'!$AB$13="Media",'Mapa final'!$AD$13="Mayor"),CONCATENATE("R3C",'Mapa final'!$R$13),"")</f>
        <v/>
      </c>
      <c r="AC28" s="51" t="str">
        <f ca="1">IF(AND('Mapa final'!$AB$14="Media",'Mapa final'!$AD$14="Mayor"),CONCATENATE("R3C",'Mapa final'!$R$14),"")</f>
        <v/>
      </c>
      <c r="AD28" s="51" t="e">
        <f>IF(AND('Mapa final'!#REF!="Media",'Mapa final'!#REF!="Mayor"),CONCATENATE("R3C",'Mapa final'!#REF!),"")</f>
        <v>#REF!</v>
      </c>
      <c r="AE28" s="51" t="e">
        <f>IF(AND('Mapa final'!#REF!="Media",'Mapa final'!#REF!="Mayor"),CONCATENATE("R3C",'Mapa final'!#REF!),"")</f>
        <v>#REF!</v>
      </c>
      <c r="AF28" s="51" t="e">
        <f>IF(AND('Mapa final'!#REF!="Media",'Mapa final'!#REF!="Mayor"),CONCATENATE("R3C",'Mapa final'!#REF!),"")</f>
        <v>#REF!</v>
      </c>
      <c r="AG28" s="52" t="e">
        <f>IF(AND('Mapa final'!#REF!="Media",'Mapa final'!#REF!="Mayor"),CONCATENATE("R3C",'Mapa final'!#REF!),"")</f>
        <v>#REF!</v>
      </c>
      <c r="AH28" s="53" t="str">
        <f ca="1">IF(AND('Mapa final'!$AB$13="Media",'Mapa final'!$AD$13="Catastrófico"),CONCATENATE("R3C",'Mapa final'!$R$13),"")</f>
        <v/>
      </c>
      <c r="AI28" s="54" t="str">
        <f ca="1">IF(AND('Mapa final'!$AB$14="Media",'Mapa final'!$AD$14="Catastrófico"),CONCATENATE("R3C",'Mapa final'!$R$14),"")</f>
        <v/>
      </c>
      <c r="AJ28" s="54" t="e">
        <f>IF(AND('Mapa final'!#REF!="Media",'Mapa final'!#REF!="Catastrófico"),CONCATENATE("R3C",'Mapa final'!#REF!),"")</f>
        <v>#REF!</v>
      </c>
      <c r="AK28" s="54" t="e">
        <f>IF(AND('Mapa final'!#REF!="Media",'Mapa final'!#REF!="Catastrófico"),CONCATENATE("R3C",'Mapa final'!#REF!),"")</f>
        <v>#REF!</v>
      </c>
      <c r="AL28" s="54" t="e">
        <f>IF(AND('Mapa final'!#REF!="Media",'Mapa final'!#REF!="Catastrófico"),CONCATENATE("R3C",'Mapa final'!#REF!),"")</f>
        <v>#REF!</v>
      </c>
      <c r="AM28" s="55" t="e">
        <f>IF(AND('Mapa final'!#REF!="Media",'Mapa final'!#REF!="Catastrófico"),CONCATENATE("R3C",'Mapa final'!#REF!),"")</f>
        <v>#REF!</v>
      </c>
      <c r="AN28" s="81"/>
      <c r="AO28" s="364"/>
      <c r="AP28" s="365"/>
      <c r="AQ28" s="365"/>
      <c r="AR28" s="365"/>
      <c r="AS28" s="365"/>
      <c r="AT28" s="366"/>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4.95" customHeight="1" x14ac:dyDescent="0.3">
      <c r="A29" s="81"/>
      <c r="B29" s="236"/>
      <c r="C29" s="236"/>
      <c r="D29" s="237"/>
      <c r="E29" s="335"/>
      <c r="F29" s="334"/>
      <c r="G29" s="334"/>
      <c r="H29" s="334"/>
      <c r="I29" s="350"/>
      <c r="J29" s="65" t="e">
        <f>IF(AND('Mapa final'!#REF!="Media",'Mapa final'!#REF!="Leve"),CONCATENATE("R4C",'Mapa final'!#REF!),"")</f>
        <v>#REF!</v>
      </c>
      <c r="K29" s="66" t="e">
        <f>IF(AND('Mapa final'!#REF!="Media",'Mapa final'!#REF!="Leve"),CONCATENATE("R4C",'Mapa final'!#REF!),"")</f>
        <v>#REF!</v>
      </c>
      <c r="L29" s="66" t="e">
        <f>IF(AND('Mapa final'!#REF!="Media",'Mapa final'!#REF!="Leve"),CONCATENATE("R4C",'Mapa final'!#REF!),"")</f>
        <v>#REF!</v>
      </c>
      <c r="M29" s="66" t="e">
        <f>IF(AND('Mapa final'!#REF!="Media",'Mapa final'!#REF!="Leve"),CONCATENATE("R4C",'Mapa final'!#REF!),"")</f>
        <v>#REF!</v>
      </c>
      <c r="N29" s="66" t="e">
        <f>IF(AND('Mapa final'!#REF!="Media",'Mapa final'!#REF!="Leve"),CONCATENATE("R4C",'Mapa final'!#REF!),"")</f>
        <v>#REF!</v>
      </c>
      <c r="O29" s="67" t="e">
        <f>IF(AND('Mapa final'!#REF!="Media",'Mapa final'!#REF!="Leve"),CONCATENATE("R4C",'Mapa final'!#REF!),"")</f>
        <v>#REF!</v>
      </c>
      <c r="P29" s="65" t="e">
        <f>IF(AND('Mapa final'!#REF!="Media",'Mapa final'!#REF!="Menor"),CONCATENATE("R4C",'Mapa final'!#REF!),"")</f>
        <v>#REF!</v>
      </c>
      <c r="Q29" s="66" t="e">
        <f>IF(AND('Mapa final'!#REF!="Media",'Mapa final'!#REF!="Menor"),CONCATENATE("R4C",'Mapa final'!#REF!),"")</f>
        <v>#REF!</v>
      </c>
      <c r="R29" s="66" t="e">
        <f>IF(AND('Mapa final'!#REF!="Media",'Mapa final'!#REF!="Menor"),CONCATENATE("R4C",'Mapa final'!#REF!),"")</f>
        <v>#REF!</v>
      </c>
      <c r="S29" s="66" t="e">
        <f>IF(AND('Mapa final'!#REF!="Media",'Mapa final'!#REF!="Menor"),CONCATENATE("R4C",'Mapa final'!#REF!),"")</f>
        <v>#REF!</v>
      </c>
      <c r="T29" s="66" t="e">
        <f>IF(AND('Mapa final'!#REF!="Media",'Mapa final'!#REF!="Menor"),CONCATENATE("R4C",'Mapa final'!#REF!),"")</f>
        <v>#REF!</v>
      </c>
      <c r="U29" s="67" t="e">
        <f>IF(AND('Mapa final'!#REF!="Media",'Mapa final'!#REF!="Menor"),CONCATENATE("R4C",'Mapa final'!#REF!),"")</f>
        <v>#REF!</v>
      </c>
      <c r="V29" s="65" t="e">
        <f>IF(AND('Mapa final'!#REF!="Media",'Mapa final'!#REF!="Moderado"),CONCATENATE("R4C",'Mapa final'!#REF!),"")</f>
        <v>#REF!</v>
      </c>
      <c r="W29" s="66" t="e">
        <f>IF(AND('Mapa final'!#REF!="Media",'Mapa final'!#REF!="Moderado"),CONCATENATE("R4C",'Mapa final'!#REF!),"")</f>
        <v>#REF!</v>
      </c>
      <c r="X29" s="66" t="e">
        <f>IF(AND('Mapa final'!#REF!="Media",'Mapa final'!#REF!="Moderado"),CONCATENATE("R4C",'Mapa final'!#REF!),"")</f>
        <v>#REF!</v>
      </c>
      <c r="Y29" s="66" t="e">
        <f>IF(AND('Mapa final'!#REF!="Media",'Mapa final'!#REF!="Moderado"),CONCATENATE("R4C",'Mapa final'!#REF!),"")</f>
        <v>#REF!</v>
      </c>
      <c r="Z29" s="66" t="e">
        <f>IF(AND('Mapa final'!#REF!="Media",'Mapa final'!#REF!="Moderado"),CONCATENATE("R4C",'Mapa final'!#REF!),"")</f>
        <v>#REF!</v>
      </c>
      <c r="AA29" s="67" t="e">
        <f>IF(AND('Mapa final'!#REF!="Media",'Mapa final'!#REF!="Moderado"),CONCATENATE("R4C",'Mapa final'!#REF!),"")</f>
        <v>#REF!</v>
      </c>
      <c r="AB29" s="50" t="e">
        <f>IF(AND('Mapa final'!#REF!="Media",'Mapa final'!#REF!="Mayor"),CONCATENATE("R4C",'Mapa final'!#REF!),"")</f>
        <v>#REF!</v>
      </c>
      <c r="AC29" s="51" t="e">
        <f>IF(AND('Mapa final'!#REF!="Media",'Mapa final'!#REF!="Mayor"),CONCATENATE("R4C",'Mapa final'!#REF!),"")</f>
        <v>#REF!</v>
      </c>
      <c r="AD29" s="51" t="e">
        <f>IF(AND('Mapa final'!#REF!="Media",'Mapa final'!#REF!="Mayor"),CONCATENATE("R4C",'Mapa final'!#REF!),"")</f>
        <v>#REF!</v>
      </c>
      <c r="AE29" s="51" t="e">
        <f>IF(AND('Mapa final'!#REF!="Media",'Mapa final'!#REF!="Mayor"),CONCATENATE("R4C",'Mapa final'!#REF!),"")</f>
        <v>#REF!</v>
      </c>
      <c r="AF29" s="51" t="e">
        <f>IF(AND('Mapa final'!#REF!="Media",'Mapa final'!#REF!="Mayor"),CONCATENATE("R4C",'Mapa final'!#REF!),"")</f>
        <v>#REF!</v>
      </c>
      <c r="AG29" s="52" t="e">
        <f>IF(AND('Mapa final'!#REF!="Media",'Mapa final'!#REF!="Mayor"),CONCATENATE("R4C",'Mapa final'!#REF!),"")</f>
        <v>#REF!</v>
      </c>
      <c r="AH29" s="53" t="e">
        <f>IF(AND('Mapa final'!#REF!="Media",'Mapa final'!#REF!="Catastrófico"),CONCATENATE("R4C",'Mapa final'!#REF!),"")</f>
        <v>#REF!</v>
      </c>
      <c r="AI29" s="54" t="e">
        <f>IF(AND('Mapa final'!#REF!="Media",'Mapa final'!#REF!="Catastrófico"),CONCATENATE("R4C",'Mapa final'!#REF!),"")</f>
        <v>#REF!</v>
      </c>
      <c r="AJ29" s="54" t="e">
        <f>IF(AND('Mapa final'!#REF!="Media",'Mapa final'!#REF!="Catastrófico"),CONCATENATE("R4C",'Mapa final'!#REF!),"")</f>
        <v>#REF!</v>
      </c>
      <c r="AK29" s="54" t="e">
        <f>IF(AND('Mapa final'!#REF!="Media",'Mapa final'!#REF!="Catastrófico"),CONCATENATE("R4C",'Mapa final'!#REF!),"")</f>
        <v>#REF!</v>
      </c>
      <c r="AL29" s="54" t="e">
        <f>IF(AND('Mapa final'!#REF!="Media",'Mapa final'!#REF!="Catastrófico"),CONCATENATE("R4C",'Mapa final'!#REF!),"")</f>
        <v>#REF!</v>
      </c>
      <c r="AM29" s="55" t="e">
        <f>IF(AND('Mapa final'!#REF!="Media",'Mapa final'!#REF!="Catastrófico"),CONCATENATE("R4C",'Mapa final'!#REF!),"")</f>
        <v>#REF!</v>
      </c>
      <c r="AN29" s="81"/>
      <c r="AO29" s="364"/>
      <c r="AP29" s="365"/>
      <c r="AQ29" s="365"/>
      <c r="AR29" s="365"/>
      <c r="AS29" s="365"/>
      <c r="AT29" s="366"/>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4.95" customHeight="1" x14ac:dyDescent="0.3">
      <c r="A30" s="81"/>
      <c r="B30" s="236"/>
      <c r="C30" s="236"/>
      <c r="D30" s="237"/>
      <c r="E30" s="335"/>
      <c r="F30" s="334"/>
      <c r="G30" s="334"/>
      <c r="H30" s="334"/>
      <c r="I30" s="350"/>
      <c r="J30" s="65" t="e">
        <f>IF(AND('Mapa final'!#REF!="Media",'Mapa final'!#REF!="Leve"),CONCATENATE("R5C",'Mapa final'!#REF!),"")</f>
        <v>#REF!</v>
      </c>
      <c r="K30" s="66" t="e">
        <f>IF(AND('Mapa final'!#REF!="Media",'Mapa final'!#REF!="Leve"),CONCATENATE("R5C",'Mapa final'!#REF!),"")</f>
        <v>#REF!</v>
      </c>
      <c r="L30" s="66" t="e">
        <f>IF(AND('Mapa final'!#REF!="Media",'Mapa final'!#REF!="Leve"),CONCATENATE("R5C",'Mapa final'!#REF!),"")</f>
        <v>#REF!</v>
      </c>
      <c r="M30" s="66" t="e">
        <f>IF(AND('Mapa final'!#REF!="Media",'Mapa final'!#REF!="Leve"),CONCATENATE("R5C",'Mapa final'!#REF!),"")</f>
        <v>#REF!</v>
      </c>
      <c r="N30" s="66" t="e">
        <f>IF(AND('Mapa final'!#REF!="Media",'Mapa final'!#REF!="Leve"),CONCATENATE("R5C",'Mapa final'!#REF!),"")</f>
        <v>#REF!</v>
      </c>
      <c r="O30" s="67" t="e">
        <f>IF(AND('Mapa final'!#REF!="Media",'Mapa final'!#REF!="Leve"),CONCATENATE("R5C",'Mapa final'!#REF!),"")</f>
        <v>#REF!</v>
      </c>
      <c r="P30" s="65" t="e">
        <f>IF(AND('Mapa final'!#REF!="Media",'Mapa final'!#REF!="Menor"),CONCATENATE("R5C",'Mapa final'!#REF!),"")</f>
        <v>#REF!</v>
      </c>
      <c r="Q30" s="66" t="e">
        <f>IF(AND('Mapa final'!#REF!="Media",'Mapa final'!#REF!="Menor"),CONCATENATE("R5C",'Mapa final'!#REF!),"")</f>
        <v>#REF!</v>
      </c>
      <c r="R30" s="66" t="e">
        <f>IF(AND('Mapa final'!#REF!="Media",'Mapa final'!#REF!="Menor"),CONCATENATE("R5C",'Mapa final'!#REF!),"")</f>
        <v>#REF!</v>
      </c>
      <c r="S30" s="66" t="e">
        <f>IF(AND('Mapa final'!#REF!="Media",'Mapa final'!#REF!="Menor"),CONCATENATE("R5C",'Mapa final'!#REF!),"")</f>
        <v>#REF!</v>
      </c>
      <c r="T30" s="66" t="e">
        <f>IF(AND('Mapa final'!#REF!="Media",'Mapa final'!#REF!="Menor"),CONCATENATE("R5C",'Mapa final'!#REF!),"")</f>
        <v>#REF!</v>
      </c>
      <c r="U30" s="67" t="e">
        <f>IF(AND('Mapa final'!#REF!="Media",'Mapa final'!#REF!="Menor"),CONCATENATE("R5C",'Mapa final'!#REF!),"")</f>
        <v>#REF!</v>
      </c>
      <c r="V30" s="65" t="e">
        <f>IF(AND('Mapa final'!#REF!="Media",'Mapa final'!#REF!="Moderado"),CONCATENATE("R5C",'Mapa final'!#REF!),"")</f>
        <v>#REF!</v>
      </c>
      <c r="W30" s="66" t="e">
        <f>IF(AND('Mapa final'!#REF!="Media",'Mapa final'!#REF!="Moderado"),CONCATENATE("R5C",'Mapa final'!#REF!),"")</f>
        <v>#REF!</v>
      </c>
      <c r="X30" s="66" t="e">
        <f>IF(AND('Mapa final'!#REF!="Media",'Mapa final'!#REF!="Moderado"),CONCATENATE("R5C",'Mapa final'!#REF!),"")</f>
        <v>#REF!</v>
      </c>
      <c r="Y30" s="66" t="e">
        <f>IF(AND('Mapa final'!#REF!="Media",'Mapa final'!#REF!="Moderado"),CONCATENATE("R5C",'Mapa final'!#REF!),"")</f>
        <v>#REF!</v>
      </c>
      <c r="Z30" s="66" t="e">
        <f>IF(AND('Mapa final'!#REF!="Media",'Mapa final'!#REF!="Moderado"),CONCATENATE("R5C",'Mapa final'!#REF!),"")</f>
        <v>#REF!</v>
      </c>
      <c r="AA30" s="67" t="e">
        <f>IF(AND('Mapa final'!#REF!="Media",'Mapa final'!#REF!="Moderado"),CONCATENATE("R5C",'Mapa final'!#REF!),"")</f>
        <v>#REF!</v>
      </c>
      <c r="AB30" s="50" t="e">
        <f>IF(AND('Mapa final'!#REF!="Media",'Mapa final'!#REF!="Mayor"),CONCATENATE("R5C",'Mapa final'!#REF!),"")</f>
        <v>#REF!</v>
      </c>
      <c r="AC30" s="51" t="e">
        <f>IF(AND('Mapa final'!#REF!="Media",'Mapa final'!#REF!="Mayor"),CONCATENATE("R5C",'Mapa final'!#REF!),"")</f>
        <v>#REF!</v>
      </c>
      <c r="AD30" s="51" t="e">
        <f>IF(AND('Mapa final'!#REF!="Media",'Mapa final'!#REF!="Mayor"),CONCATENATE("R5C",'Mapa final'!#REF!),"")</f>
        <v>#REF!</v>
      </c>
      <c r="AE30" s="51" t="e">
        <f>IF(AND('Mapa final'!#REF!="Media",'Mapa final'!#REF!="Mayor"),CONCATENATE("R5C",'Mapa final'!#REF!),"")</f>
        <v>#REF!</v>
      </c>
      <c r="AF30" s="51" t="e">
        <f>IF(AND('Mapa final'!#REF!="Media",'Mapa final'!#REF!="Mayor"),CONCATENATE("R5C",'Mapa final'!#REF!),"")</f>
        <v>#REF!</v>
      </c>
      <c r="AG30" s="52" t="e">
        <f>IF(AND('Mapa final'!#REF!="Media",'Mapa final'!#REF!="Mayor"),CONCATENATE("R5C",'Mapa final'!#REF!),"")</f>
        <v>#REF!</v>
      </c>
      <c r="AH30" s="53" t="e">
        <f>IF(AND('Mapa final'!#REF!="Media",'Mapa final'!#REF!="Catastrófico"),CONCATENATE("R5C",'Mapa final'!#REF!),"")</f>
        <v>#REF!</v>
      </c>
      <c r="AI30" s="54" t="e">
        <f>IF(AND('Mapa final'!#REF!="Media",'Mapa final'!#REF!="Catastrófico"),CONCATENATE("R5C",'Mapa final'!#REF!),"")</f>
        <v>#REF!</v>
      </c>
      <c r="AJ30" s="54" t="e">
        <f>IF(AND('Mapa final'!#REF!="Media",'Mapa final'!#REF!="Catastrófico"),CONCATENATE("R5C",'Mapa final'!#REF!),"")</f>
        <v>#REF!</v>
      </c>
      <c r="AK30" s="54" t="e">
        <f>IF(AND('Mapa final'!#REF!="Media",'Mapa final'!#REF!="Catastrófico"),CONCATENATE("R5C",'Mapa final'!#REF!),"")</f>
        <v>#REF!</v>
      </c>
      <c r="AL30" s="54" t="e">
        <f>IF(AND('Mapa final'!#REF!="Media",'Mapa final'!#REF!="Catastrófico"),CONCATENATE("R5C",'Mapa final'!#REF!),"")</f>
        <v>#REF!</v>
      </c>
      <c r="AM30" s="55" t="e">
        <f>IF(AND('Mapa final'!#REF!="Media",'Mapa final'!#REF!="Catastrófico"),CONCATENATE("R5C",'Mapa final'!#REF!),"")</f>
        <v>#REF!</v>
      </c>
      <c r="AN30" s="81"/>
      <c r="AO30" s="364"/>
      <c r="AP30" s="365"/>
      <c r="AQ30" s="365"/>
      <c r="AR30" s="365"/>
      <c r="AS30" s="365"/>
      <c r="AT30" s="366"/>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4.95" customHeight="1" x14ac:dyDescent="0.3">
      <c r="A31" s="81"/>
      <c r="B31" s="236"/>
      <c r="C31" s="236"/>
      <c r="D31" s="237"/>
      <c r="E31" s="335"/>
      <c r="F31" s="334"/>
      <c r="G31" s="334"/>
      <c r="H31" s="334"/>
      <c r="I31" s="350"/>
      <c r="J31" s="65" t="e">
        <f>IF(AND('Mapa final'!#REF!="Media",'Mapa final'!#REF!="Leve"),CONCATENATE("R6C",'Mapa final'!#REF!),"")</f>
        <v>#REF!</v>
      </c>
      <c r="K31" s="66" t="e">
        <f>IF(AND('Mapa final'!#REF!="Media",'Mapa final'!#REF!="Leve"),CONCATENATE("R6C",'Mapa final'!#REF!),"")</f>
        <v>#REF!</v>
      </c>
      <c r="L31" s="66" t="e">
        <f>IF(AND('Mapa final'!#REF!="Media",'Mapa final'!#REF!="Leve"),CONCATENATE("R6C",'Mapa final'!#REF!),"")</f>
        <v>#REF!</v>
      </c>
      <c r="M31" s="66" t="e">
        <f>IF(AND('Mapa final'!#REF!="Media",'Mapa final'!#REF!="Leve"),CONCATENATE("R6C",'Mapa final'!#REF!),"")</f>
        <v>#REF!</v>
      </c>
      <c r="N31" s="66" t="e">
        <f>IF(AND('Mapa final'!#REF!="Media",'Mapa final'!#REF!="Leve"),CONCATENATE("R6C",'Mapa final'!#REF!),"")</f>
        <v>#REF!</v>
      </c>
      <c r="O31" s="67" t="e">
        <f>IF(AND('Mapa final'!#REF!="Media",'Mapa final'!#REF!="Leve"),CONCATENATE("R6C",'Mapa final'!#REF!),"")</f>
        <v>#REF!</v>
      </c>
      <c r="P31" s="65" t="e">
        <f>IF(AND('Mapa final'!#REF!="Media",'Mapa final'!#REF!="Menor"),CONCATENATE("R6C",'Mapa final'!#REF!),"")</f>
        <v>#REF!</v>
      </c>
      <c r="Q31" s="66" t="e">
        <f>IF(AND('Mapa final'!#REF!="Media",'Mapa final'!#REF!="Menor"),CONCATENATE("R6C",'Mapa final'!#REF!),"")</f>
        <v>#REF!</v>
      </c>
      <c r="R31" s="66" t="e">
        <f>IF(AND('Mapa final'!#REF!="Media",'Mapa final'!#REF!="Menor"),CONCATENATE("R6C",'Mapa final'!#REF!),"")</f>
        <v>#REF!</v>
      </c>
      <c r="S31" s="66" t="e">
        <f>IF(AND('Mapa final'!#REF!="Media",'Mapa final'!#REF!="Menor"),CONCATENATE("R6C",'Mapa final'!#REF!),"")</f>
        <v>#REF!</v>
      </c>
      <c r="T31" s="66" t="e">
        <f>IF(AND('Mapa final'!#REF!="Media",'Mapa final'!#REF!="Menor"),CONCATENATE("R6C",'Mapa final'!#REF!),"")</f>
        <v>#REF!</v>
      </c>
      <c r="U31" s="67" t="e">
        <f>IF(AND('Mapa final'!#REF!="Media",'Mapa final'!#REF!="Menor"),CONCATENATE("R6C",'Mapa final'!#REF!),"")</f>
        <v>#REF!</v>
      </c>
      <c r="V31" s="65" t="e">
        <f>IF(AND('Mapa final'!#REF!="Media",'Mapa final'!#REF!="Moderado"),CONCATENATE("R6C",'Mapa final'!#REF!),"")</f>
        <v>#REF!</v>
      </c>
      <c r="W31" s="66" t="e">
        <f>IF(AND('Mapa final'!#REF!="Media",'Mapa final'!#REF!="Moderado"),CONCATENATE("R6C",'Mapa final'!#REF!),"")</f>
        <v>#REF!</v>
      </c>
      <c r="X31" s="66" t="e">
        <f>IF(AND('Mapa final'!#REF!="Media",'Mapa final'!#REF!="Moderado"),CONCATENATE("R6C",'Mapa final'!#REF!),"")</f>
        <v>#REF!</v>
      </c>
      <c r="Y31" s="66" t="e">
        <f>IF(AND('Mapa final'!#REF!="Media",'Mapa final'!#REF!="Moderado"),CONCATENATE("R6C",'Mapa final'!#REF!),"")</f>
        <v>#REF!</v>
      </c>
      <c r="Z31" s="66" t="e">
        <f>IF(AND('Mapa final'!#REF!="Media",'Mapa final'!#REF!="Moderado"),CONCATENATE("R6C",'Mapa final'!#REF!),"")</f>
        <v>#REF!</v>
      </c>
      <c r="AA31" s="67" t="e">
        <f>IF(AND('Mapa final'!#REF!="Media",'Mapa final'!#REF!="Moderado"),CONCATENATE("R6C",'Mapa final'!#REF!),"")</f>
        <v>#REF!</v>
      </c>
      <c r="AB31" s="50" t="e">
        <f>IF(AND('Mapa final'!#REF!="Media",'Mapa final'!#REF!="Mayor"),CONCATENATE("R6C",'Mapa final'!#REF!),"")</f>
        <v>#REF!</v>
      </c>
      <c r="AC31" s="51" t="e">
        <f>IF(AND('Mapa final'!#REF!="Media",'Mapa final'!#REF!="Mayor"),CONCATENATE("R6C",'Mapa final'!#REF!),"")</f>
        <v>#REF!</v>
      </c>
      <c r="AD31" s="51" t="e">
        <f>IF(AND('Mapa final'!#REF!="Media",'Mapa final'!#REF!="Mayor"),CONCATENATE("R6C",'Mapa final'!#REF!),"")</f>
        <v>#REF!</v>
      </c>
      <c r="AE31" s="51" t="e">
        <f>IF(AND('Mapa final'!#REF!="Media",'Mapa final'!#REF!="Mayor"),CONCATENATE("R6C",'Mapa final'!#REF!),"")</f>
        <v>#REF!</v>
      </c>
      <c r="AF31" s="51" t="e">
        <f>IF(AND('Mapa final'!#REF!="Media",'Mapa final'!#REF!="Mayor"),CONCATENATE("R6C",'Mapa final'!#REF!),"")</f>
        <v>#REF!</v>
      </c>
      <c r="AG31" s="52" t="e">
        <f>IF(AND('Mapa final'!#REF!="Media",'Mapa final'!#REF!="Mayor"),CONCATENATE("R6C",'Mapa final'!#REF!),"")</f>
        <v>#REF!</v>
      </c>
      <c r="AH31" s="53" t="e">
        <f>IF(AND('Mapa final'!#REF!="Media",'Mapa final'!#REF!="Catastrófico"),CONCATENATE("R6C",'Mapa final'!#REF!),"")</f>
        <v>#REF!</v>
      </c>
      <c r="AI31" s="54" t="e">
        <f>IF(AND('Mapa final'!#REF!="Media",'Mapa final'!#REF!="Catastrófico"),CONCATENATE("R6C",'Mapa final'!#REF!),"")</f>
        <v>#REF!</v>
      </c>
      <c r="AJ31" s="54" t="e">
        <f>IF(AND('Mapa final'!#REF!="Media",'Mapa final'!#REF!="Catastrófico"),CONCATENATE("R6C",'Mapa final'!#REF!),"")</f>
        <v>#REF!</v>
      </c>
      <c r="AK31" s="54" t="e">
        <f>IF(AND('Mapa final'!#REF!="Media",'Mapa final'!#REF!="Catastrófico"),CONCATENATE("R6C",'Mapa final'!#REF!),"")</f>
        <v>#REF!</v>
      </c>
      <c r="AL31" s="54" t="e">
        <f>IF(AND('Mapa final'!#REF!="Media",'Mapa final'!#REF!="Catastrófico"),CONCATENATE("R6C",'Mapa final'!#REF!),"")</f>
        <v>#REF!</v>
      </c>
      <c r="AM31" s="55" t="e">
        <f>IF(AND('Mapa final'!#REF!="Media",'Mapa final'!#REF!="Catastrófico"),CONCATENATE("R6C",'Mapa final'!#REF!),"")</f>
        <v>#REF!</v>
      </c>
      <c r="AN31" s="81"/>
      <c r="AO31" s="364"/>
      <c r="AP31" s="365"/>
      <c r="AQ31" s="365"/>
      <c r="AR31" s="365"/>
      <c r="AS31" s="365"/>
      <c r="AT31" s="366"/>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4.95" customHeight="1" x14ac:dyDescent="0.3">
      <c r="A32" s="81"/>
      <c r="B32" s="236"/>
      <c r="C32" s="236"/>
      <c r="D32" s="237"/>
      <c r="E32" s="335"/>
      <c r="F32" s="334"/>
      <c r="G32" s="334"/>
      <c r="H32" s="334"/>
      <c r="I32" s="350"/>
      <c r="J32" s="65" t="e">
        <f>IF(AND('Mapa final'!#REF!="Media",'Mapa final'!#REF!="Leve"),CONCATENATE("R7C",'Mapa final'!#REF!),"")</f>
        <v>#REF!</v>
      </c>
      <c r="K32" s="66" t="e">
        <f>IF(AND('Mapa final'!#REF!="Media",'Mapa final'!#REF!="Leve"),CONCATENATE("R7C",'Mapa final'!#REF!),"")</f>
        <v>#REF!</v>
      </c>
      <c r="L32" s="66" t="e">
        <f>IF(AND('Mapa final'!#REF!="Media",'Mapa final'!#REF!="Leve"),CONCATENATE("R7C",'Mapa final'!#REF!),"")</f>
        <v>#REF!</v>
      </c>
      <c r="M32" s="66" t="e">
        <f>IF(AND('Mapa final'!#REF!="Media",'Mapa final'!#REF!="Leve"),CONCATENATE("R7C",'Mapa final'!#REF!),"")</f>
        <v>#REF!</v>
      </c>
      <c r="N32" s="66" t="e">
        <f>IF(AND('Mapa final'!#REF!="Media",'Mapa final'!#REF!="Leve"),CONCATENATE("R7C",'Mapa final'!#REF!),"")</f>
        <v>#REF!</v>
      </c>
      <c r="O32" s="67" t="e">
        <f>IF(AND('Mapa final'!#REF!="Media",'Mapa final'!#REF!="Leve"),CONCATENATE("R7C",'Mapa final'!#REF!),"")</f>
        <v>#REF!</v>
      </c>
      <c r="P32" s="65" t="e">
        <f>IF(AND('Mapa final'!#REF!="Media",'Mapa final'!#REF!="Menor"),CONCATENATE("R7C",'Mapa final'!#REF!),"")</f>
        <v>#REF!</v>
      </c>
      <c r="Q32" s="66" t="e">
        <f>IF(AND('Mapa final'!#REF!="Media",'Mapa final'!#REF!="Menor"),CONCATENATE("R7C",'Mapa final'!#REF!),"")</f>
        <v>#REF!</v>
      </c>
      <c r="R32" s="66" t="e">
        <f>IF(AND('Mapa final'!#REF!="Media",'Mapa final'!#REF!="Menor"),CONCATENATE("R7C",'Mapa final'!#REF!),"")</f>
        <v>#REF!</v>
      </c>
      <c r="S32" s="66" t="e">
        <f>IF(AND('Mapa final'!#REF!="Media",'Mapa final'!#REF!="Menor"),CONCATENATE("R7C",'Mapa final'!#REF!),"")</f>
        <v>#REF!</v>
      </c>
      <c r="T32" s="66" t="e">
        <f>IF(AND('Mapa final'!#REF!="Media",'Mapa final'!#REF!="Menor"),CONCATENATE("R7C",'Mapa final'!#REF!),"")</f>
        <v>#REF!</v>
      </c>
      <c r="U32" s="67" t="e">
        <f>IF(AND('Mapa final'!#REF!="Media",'Mapa final'!#REF!="Menor"),CONCATENATE("R7C",'Mapa final'!#REF!),"")</f>
        <v>#REF!</v>
      </c>
      <c r="V32" s="65" t="e">
        <f>IF(AND('Mapa final'!#REF!="Media",'Mapa final'!#REF!="Moderado"),CONCATENATE("R7C",'Mapa final'!#REF!),"")</f>
        <v>#REF!</v>
      </c>
      <c r="W32" s="66" t="e">
        <f>IF(AND('Mapa final'!#REF!="Media",'Mapa final'!#REF!="Moderado"),CONCATENATE("R7C",'Mapa final'!#REF!),"")</f>
        <v>#REF!</v>
      </c>
      <c r="X32" s="66" t="e">
        <f>IF(AND('Mapa final'!#REF!="Media",'Mapa final'!#REF!="Moderado"),CONCATENATE("R7C",'Mapa final'!#REF!),"")</f>
        <v>#REF!</v>
      </c>
      <c r="Y32" s="66" t="e">
        <f>IF(AND('Mapa final'!#REF!="Media",'Mapa final'!#REF!="Moderado"),CONCATENATE("R7C",'Mapa final'!#REF!),"")</f>
        <v>#REF!</v>
      </c>
      <c r="Z32" s="66" t="e">
        <f>IF(AND('Mapa final'!#REF!="Media",'Mapa final'!#REF!="Moderado"),CONCATENATE("R7C",'Mapa final'!#REF!),"")</f>
        <v>#REF!</v>
      </c>
      <c r="AA32" s="67" t="e">
        <f>IF(AND('Mapa final'!#REF!="Media",'Mapa final'!#REF!="Moderado"),CONCATENATE("R7C",'Mapa final'!#REF!),"")</f>
        <v>#REF!</v>
      </c>
      <c r="AB32" s="50" t="e">
        <f>IF(AND('Mapa final'!#REF!="Media",'Mapa final'!#REF!="Mayor"),CONCATENATE("R7C",'Mapa final'!#REF!),"")</f>
        <v>#REF!</v>
      </c>
      <c r="AC32" s="51" t="e">
        <f>IF(AND('Mapa final'!#REF!="Media",'Mapa final'!#REF!="Mayor"),CONCATENATE("R7C",'Mapa final'!#REF!),"")</f>
        <v>#REF!</v>
      </c>
      <c r="AD32" s="51" t="e">
        <f>IF(AND('Mapa final'!#REF!="Media",'Mapa final'!#REF!="Mayor"),CONCATENATE("R7C",'Mapa final'!#REF!),"")</f>
        <v>#REF!</v>
      </c>
      <c r="AE32" s="51" t="e">
        <f>IF(AND('Mapa final'!#REF!="Media",'Mapa final'!#REF!="Mayor"),CONCATENATE("R7C",'Mapa final'!#REF!),"")</f>
        <v>#REF!</v>
      </c>
      <c r="AF32" s="51" t="e">
        <f>IF(AND('Mapa final'!#REF!="Media",'Mapa final'!#REF!="Mayor"),CONCATENATE("R7C",'Mapa final'!#REF!),"")</f>
        <v>#REF!</v>
      </c>
      <c r="AG32" s="52" t="e">
        <f>IF(AND('Mapa final'!#REF!="Media",'Mapa final'!#REF!="Mayor"),CONCATENATE("R7C",'Mapa final'!#REF!),"")</f>
        <v>#REF!</v>
      </c>
      <c r="AH32" s="53" t="e">
        <f>IF(AND('Mapa final'!#REF!="Media",'Mapa final'!#REF!="Catastrófico"),CONCATENATE("R7C",'Mapa final'!#REF!),"")</f>
        <v>#REF!</v>
      </c>
      <c r="AI32" s="54" t="e">
        <f>IF(AND('Mapa final'!#REF!="Media",'Mapa final'!#REF!="Catastrófico"),CONCATENATE("R7C",'Mapa final'!#REF!),"")</f>
        <v>#REF!</v>
      </c>
      <c r="AJ32" s="54" t="e">
        <f>IF(AND('Mapa final'!#REF!="Media",'Mapa final'!#REF!="Catastrófico"),CONCATENATE("R7C",'Mapa final'!#REF!),"")</f>
        <v>#REF!</v>
      </c>
      <c r="AK32" s="54" t="e">
        <f>IF(AND('Mapa final'!#REF!="Media",'Mapa final'!#REF!="Catastrófico"),CONCATENATE("R7C",'Mapa final'!#REF!),"")</f>
        <v>#REF!</v>
      </c>
      <c r="AL32" s="54" t="e">
        <f>IF(AND('Mapa final'!#REF!="Media",'Mapa final'!#REF!="Catastrófico"),CONCATENATE("R7C",'Mapa final'!#REF!),"")</f>
        <v>#REF!</v>
      </c>
      <c r="AM32" s="55" t="e">
        <f>IF(AND('Mapa final'!#REF!="Media",'Mapa final'!#REF!="Catastrófico"),CONCATENATE("R7C",'Mapa final'!#REF!),"")</f>
        <v>#REF!</v>
      </c>
      <c r="AN32" s="81"/>
      <c r="AO32" s="364"/>
      <c r="AP32" s="365"/>
      <c r="AQ32" s="365"/>
      <c r="AR32" s="365"/>
      <c r="AS32" s="365"/>
      <c r="AT32" s="366"/>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4.95" customHeight="1" x14ac:dyDescent="0.3">
      <c r="A33" s="81"/>
      <c r="B33" s="236"/>
      <c r="C33" s="236"/>
      <c r="D33" s="237"/>
      <c r="E33" s="335"/>
      <c r="F33" s="334"/>
      <c r="G33" s="334"/>
      <c r="H33" s="334"/>
      <c r="I33" s="350"/>
      <c r="J33" s="65" t="e">
        <f>IF(AND('Mapa final'!#REF!="Media",'Mapa final'!#REF!="Leve"),CONCATENATE("R8C",'Mapa final'!#REF!),"")</f>
        <v>#REF!</v>
      </c>
      <c r="K33" s="66" t="e">
        <f>IF(AND('Mapa final'!#REF!="Media",'Mapa final'!#REF!="Leve"),CONCATENATE("R8C",'Mapa final'!#REF!),"")</f>
        <v>#REF!</v>
      </c>
      <c r="L33" s="66" t="e">
        <f>IF(AND('Mapa final'!#REF!="Media",'Mapa final'!#REF!="Leve"),CONCATENATE("R8C",'Mapa final'!#REF!),"")</f>
        <v>#REF!</v>
      </c>
      <c r="M33" s="66" t="e">
        <f>IF(AND('Mapa final'!#REF!="Media",'Mapa final'!#REF!="Leve"),CONCATENATE("R8C",'Mapa final'!#REF!),"")</f>
        <v>#REF!</v>
      </c>
      <c r="N33" s="66" t="e">
        <f>IF(AND('Mapa final'!#REF!="Media",'Mapa final'!#REF!="Leve"),CONCATENATE("R8C",'Mapa final'!#REF!),"")</f>
        <v>#REF!</v>
      </c>
      <c r="O33" s="67" t="e">
        <f>IF(AND('Mapa final'!#REF!="Media",'Mapa final'!#REF!="Leve"),CONCATENATE("R8C",'Mapa final'!#REF!),"")</f>
        <v>#REF!</v>
      </c>
      <c r="P33" s="65" t="e">
        <f>IF(AND('Mapa final'!#REF!="Media",'Mapa final'!#REF!="Menor"),CONCATENATE("R8C",'Mapa final'!#REF!),"")</f>
        <v>#REF!</v>
      </c>
      <c r="Q33" s="66" t="e">
        <f>IF(AND('Mapa final'!#REF!="Media",'Mapa final'!#REF!="Menor"),CONCATENATE("R8C",'Mapa final'!#REF!),"")</f>
        <v>#REF!</v>
      </c>
      <c r="R33" s="66" t="e">
        <f>IF(AND('Mapa final'!#REF!="Media",'Mapa final'!#REF!="Menor"),CONCATENATE("R8C",'Mapa final'!#REF!),"")</f>
        <v>#REF!</v>
      </c>
      <c r="S33" s="66" t="e">
        <f>IF(AND('Mapa final'!#REF!="Media",'Mapa final'!#REF!="Menor"),CONCATENATE("R8C",'Mapa final'!#REF!),"")</f>
        <v>#REF!</v>
      </c>
      <c r="T33" s="66" t="e">
        <f>IF(AND('Mapa final'!#REF!="Media",'Mapa final'!#REF!="Menor"),CONCATENATE("R8C",'Mapa final'!#REF!),"")</f>
        <v>#REF!</v>
      </c>
      <c r="U33" s="67" t="e">
        <f>IF(AND('Mapa final'!#REF!="Media",'Mapa final'!#REF!="Menor"),CONCATENATE("R8C",'Mapa final'!#REF!),"")</f>
        <v>#REF!</v>
      </c>
      <c r="V33" s="65" t="e">
        <f>IF(AND('Mapa final'!#REF!="Media",'Mapa final'!#REF!="Moderado"),CONCATENATE("R8C",'Mapa final'!#REF!),"")</f>
        <v>#REF!</v>
      </c>
      <c r="W33" s="66" t="e">
        <f>IF(AND('Mapa final'!#REF!="Media",'Mapa final'!#REF!="Moderado"),CONCATENATE("R8C",'Mapa final'!#REF!),"")</f>
        <v>#REF!</v>
      </c>
      <c r="X33" s="66" t="e">
        <f>IF(AND('Mapa final'!#REF!="Media",'Mapa final'!#REF!="Moderado"),CONCATENATE("R8C",'Mapa final'!#REF!),"")</f>
        <v>#REF!</v>
      </c>
      <c r="Y33" s="66" t="e">
        <f>IF(AND('Mapa final'!#REF!="Media",'Mapa final'!#REF!="Moderado"),CONCATENATE("R8C",'Mapa final'!#REF!),"")</f>
        <v>#REF!</v>
      </c>
      <c r="Z33" s="66" t="e">
        <f>IF(AND('Mapa final'!#REF!="Media",'Mapa final'!#REF!="Moderado"),CONCATENATE("R8C",'Mapa final'!#REF!),"")</f>
        <v>#REF!</v>
      </c>
      <c r="AA33" s="67" t="e">
        <f>IF(AND('Mapa final'!#REF!="Media",'Mapa final'!#REF!="Moderado"),CONCATENATE("R8C",'Mapa final'!#REF!),"")</f>
        <v>#REF!</v>
      </c>
      <c r="AB33" s="50" t="e">
        <f>IF(AND('Mapa final'!#REF!="Media",'Mapa final'!#REF!="Mayor"),CONCATENATE("R8C",'Mapa final'!#REF!),"")</f>
        <v>#REF!</v>
      </c>
      <c r="AC33" s="51" t="e">
        <f>IF(AND('Mapa final'!#REF!="Media",'Mapa final'!#REF!="Mayor"),CONCATENATE("R8C",'Mapa final'!#REF!),"")</f>
        <v>#REF!</v>
      </c>
      <c r="AD33" s="51" t="e">
        <f>IF(AND('Mapa final'!#REF!="Media",'Mapa final'!#REF!="Mayor"),CONCATENATE("R8C",'Mapa final'!#REF!),"")</f>
        <v>#REF!</v>
      </c>
      <c r="AE33" s="51" t="e">
        <f>IF(AND('Mapa final'!#REF!="Media",'Mapa final'!#REF!="Mayor"),CONCATENATE("R8C",'Mapa final'!#REF!),"")</f>
        <v>#REF!</v>
      </c>
      <c r="AF33" s="51" t="e">
        <f>IF(AND('Mapa final'!#REF!="Media",'Mapa final'!#REF!="Mayor"),CONCATENATE("R8C",'Mapa final'!#REF!),"")</f>
        <v>#REF!</v>
      </c>
      <c r="AG33" s="52" t="e">
        <f>IF(AND('Mapa final'!#REF!="Media",'Mapa final'!#REF!="Mayor"),CONCATENATE("R8C",'Mapa final'!#REF!),"")</f>
        <v>#REF!</v>
      </c>
      <c r="AH33" s="53" t="e">
        <f>IF(AND('Mapa final'!#REF!="Media",'Mapa final'!#REF!="Catastrófico"),CONCATENATE("R8C",'Mapa final'!#REF!),"")</f>
        <v>#REF!</v>
      </c>
      <c r="AI33" s="54" t="e">
        <f>IF(AND('Mapa final'!#REF!="Media",'Mapa final'!#REF!="Catastrófico"),CONCATENATE("R8C",'Mapa final'!#REF!),"")</f>
        <v>#REF!</v>
      </c>
      <c r="AJ33" s="54" t="e">
        <f>IF(AND('Mapa final'!#REF!="Media",'Mapa final'!#REF!="Catastrófico"),CONCATENATE("R8C",'Mapa final'!#REF!),"")</f>
        <v>#REF!</v>
      </c>
      <c r="AK33" s="54" t="e">
        <f>IF(AND('Mapa final'!#REF!="Media",'Mapa final'!#REF!="Catastrófico"),CONCATENATE("R8C",'Mapa final'!#REF!),"")</f>
        <v>#REF!</v>
      </c>
      <c r="AL33" s="54" t="e">
        <f>IF(AND('Mapa final'!#REF!="Media",'Mapa final'!#REF!="Catastrófico"),CONCATENATE("R8C",'Mapa final'!#REF!),"")</f>
        <v>#REF!</v>
      </c>
      <c r="AM33" s="55" t="e">
        <f>IF(AND('Mapa final'!#REF!="Media",'Mapa final'!#REF!="Catastrófico"),CONCATENATE("R8C",'Mapa final'!#REF!),"")</f>
        <v>#REF!</v>
      </c>
      <c r="AN33" s="81"/>
      <c r="AO33" s="364"/>
      <c r="AP33" s="365"/>
      <c r="AQ33" s="365"/>
      <c r="AR33" s="365"/>
      <c r="AS33" s="365"/>
      <c r="AT33" s="366"/>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4.95" customHeight="1" x14ac:dyDescent="0.3">
      <c r="A34" s="81"/>
      <c r="B34" s="236"/>
      <c r="C34" s="236"/>
      <c r="D34" s="237"/>
      <c r="E34" s="335"/>
      <c r="F34" s="334"/>
      <c r="G34" s="334"/>
      <c r="H34" s="334"/>
      <c r="I34" s="350"/>
      <c r="J34" s="65" t="e">
        <f>IF(AND('Mapa final'!#REF!="Media",'Mapa final'!#REF!="Leve"),CONCATENATE("R9C",'Mapa final'!#REF!),"")</f>
        <v>#REF!</v>
      </c>
      <c r="K34" s="66" t="e">
        <f>IF(AND('Mapa final'!#REF!="Media",'Mapa final'!#REF!="Leve"),CONCATENATE("R9C",'Mapa final'!#REF!),"")</f>
        <v>#REF!</v>
      </c>
      <c r="L34" s="66" t="e">
        <f>IF(AND('Mapa final'!#REF!="Media",'Mapa final'!#REF!="Leve"),CONCATENATE("R9C",'Mapa final'!#REF!),"")</f>
        <v>#REF!</v>
      </c>
      <c r="M34" s="66" t="e">
        <f>IF(AND('Mapa final'!#REF!="Media",'Mapa final'!#REF!="Leve"),CONCATENATE("R9C",'Mapa final'!#REF!),"")</f>
        <v>#REF!</v>
      </c>
      <c r="N34" s="66" t="e">
        <f>IF(AND('Mapa final'!#REF!="Media",'Mapa final'!#REF!="Leve"),CONCATENATE("R9C",'Mapa final'!#REF!),"")</f>
        <v>#REF!</v>
      </c>
      <c r="O34" s="67" t="e">
        <f>IF(AND('Mapa final'!#REF!="Media",'Mapa final'!#REF!="Leve"),CONCATENATE("R9C",'Mapa final'!#REF!),"")</f>
        <v>#REF!</v>
      </c>
      <c r="P34" s="65" t="e">
        <f>IF(AND('Mapa final'!#REF!="Media",'Mapa final'!#REF!="Menor"),CONCATENATE("R9C",'Mapa final'!#REF!),"")</f>
        <v>#REF!</v>
      </c>
      <c r="Q34" s="66" t="e">
        <f>IF(AND('Mapa final'!#REF!="Media",'Mapa final'!#REF!="Menor"),CONCATENATE("R9C",'Mapa final'!#REF!),"")</f>
        <v>#REF!</v>
      </c>
      <c r="R34" s="66" t="e">
        <f>IF(AND('Mapa final'!#REF!="Media",'Mapa final'!#REF!="Menor"),CONCATENATE("R9C",'Mapa final'!#REF!),"")</f>
        <v>#REF!</v>
      </c>
      <c r="S34" s="66" t="e">
        <f>IF(AND('Mapa final'!#REF!="Media",'Mapa final'!#REF!="Menor"),CONCATENATE("R9C",'Mapa final'!#REF!),"")</f>
        <v>#REF!</v>
      </c>
      <c r="T34" s="66" t="e">
        <f>IF(AND('Mapa final'!#REF!="Media",'Mapa final'!#REF!="Menor"),CONCATENATE("R9C",'Mapa final'!#REF!),"")</f>
        <v>#REF!</v>
      </c>
      <c r="U34" s="67" t="e">
        <f>IF(AND('Mapa final'!#REF!="Media",'Mapa final'!#REF!="Menor"),CONCATENATE("R9C",'Mapa final'!#REF!),"")</f>
        <v>#REF!</v>
      </c>
      <c r="V34" s="65" t="e">
        <f>IF(AND('Mapa final'!#REF!="Media",'Mapa final'!#REF!="Moderado"),CONCATENATE("R9C",'Mapa final'!#REF!),"")</f>
        <v>#REF!</v>
      </c>
      <c r="W34" s="66" t="e">
        <f>IF(AND('Mapa final'!#REF!="Media",'Mapa final'!#REF!="Moderado"),CONCATENATE("R9C",'Mapa final'!#REF!),"")</f>
        <v>#REF!</v>
      </c>
      <c r="X34" s="66" t="e">
        <f>IF(AND('Mapa final'!#REF!="Media",'Mapa final'!#REF!="Moderado"),CONCATENATE("R9C",'Mapa final'!#REF!),"")</f>
        <v>#REF!</v>
      </c>
      <c r="Y34" s="66" t="e">
        <f>IF(AND('Mapa final'!#REF!="Media",'Mapa final'!#REF!="Moderado"),CONCATENATE("R9C",'Mapa final'!#REF!),"")</f>
        <v>#REF!</v>
      </c>
      <c r="Z34" s="66" t="e">
        <f>IF(AND('Mapa final'!#REF!="Media",'Mapa final'!#REF!="Moderado"),CONCATENATE("R9C",'Mapa final'!#REF!),"")</f>
        <v>#REF!</v>
      </c>
      <c r="AA34" s="67" t="e">
        <f>IF(AND('Mapa final'!#REF!="Media",'Mapa final'!#REF!="Moderado"),CONCATENATE("R9C",'Mapa final'!#REF!),"")</f>
        <v>#REF!</v>
      </c>
      <c r="AB34" s="50" t="e">
        <f>IF(AND('Mapa final'!#REF!="Media",'Mapa final'!#REF!="Mayor"),CONCATENATE("R9C",'Mapa final'!#REF!),"")</f>
        <v>#REF!</v>
      </c>
      <c r="AC34" s="51" t="e">
        <f>IF(AND('Mapa final'!#REF!="Media",'Mapa final'!#REF!="Mayor"),CONCATENATE("R9C",'Mapa final'!#REF!),"")</f>
        <v>#REF!</v>
      </c>
      <c r="AD34" s="51" t="e">
        <f>IF(AND('Mapa final'!#REF!="Media",'Mapa final'!#REF!="Mayor"),CONCATENATE("R9C",'Mapa final'!#REF!),"")</f>
        <v>#REF!</v>
      </c>
      <c r="AE34" s="51" t="e">
        <f>IF(AND('Mapa final'!#REF!="Media",'Mapa final'!#REF!="Mayor"),CONCATENATE("R9C",'Mapa final'!#REF!),"")</f>
        <v>#REF!</v>
      </c>
      <c r="AF34" s="51" t="e">
        <f>IF(AND('Mapa final'!#REF!="Media",'Mapa final'!#REF!="Mayor"),CONCATENATE("R9C",'Mapa final'!#REF!),"")</f>
        <v>#REF!</v>
      </c>
      <c r="AG34" s="52" t="e">
        <f>IF(AND('Mapa final'!#REF!="Media",'Mapa final'!#REF!="Mayor"),CONCATENATE("R9C",'Mapa final'!#REF!),"")</f>
        <v>#REF!</v>
      </c>
      <c r="AH34" s="53" t="e">
        <f>IF(AND('Mapa final'!#REF!="Media",'Mapa final'!#REF!="Catastrófico"),CONCATENATE("R9C",'Mapa final'!#REF!),"")</f>
        <v>#REF!</v>
      </c>
      <c r="AI34" s="54" t="e">
        <f>IF(AND('Mapa final'!#REF!="Media",'Mapa final'!#REF!="Catastrófico"),CONCATENATE("R9C",'Mapa final'!#REF!),"")</f>
        <v>#REF!</v>
      </c>
      <c r="AJ34" s="54" t="e">
        <f>IF(AND('Mapa final'!#REF!="Media",'Mapa final'!#REF!="Catastrófico"),CONCATENATE("R9C",'Mapa final'!#REF!),"")</f>
        <v>#REF!</v>
      </c>
      <c r="AK34" s="54" t="e">
        <f>IF(AND('Mapa final'!#REF!="Media",'Mapa final'!#REF!="Catastrófico"),CONCATENATE("R9C",'Mapa final'!#REF!),"")</f>
        <v>#REF!</v>
      </c>
      <c r="AL34" s="54" t="e">
        <f>IF(AND('Mapa final'!#REF!="Media",'Mapa final'!#REF!="Catastrófico"),CONCATENATE("R9C",'Mapa final'!#REF!),"")</f>
        <v>#REF!</v>
      </c>
      <c r="AM34" s="55" t="e">
        <f>IF(AND('Mapa final'!#REF!="Media",'Mapa final'!#REF!="Catastrófico"),CONCATENATE("R9C",'Mapa final'!#REF!),"")</f>
        <v>#REF!</v>
      </c>
      <c r="AN34" s="81"/>
      <c r="AO34" s="364"/>
      <c r="AP34" s="365"/>
      <c r="AQ34" s="365"/>
      <c r="AR34" s="365"/>
      <c r="AS34" s="365"/>
      <c r="AT34" s="366"/>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8" customHeight="1" thickBot="1" x14ac:dyDescent="0.35">
      <c r="A35" s="81"/>
      <c r="B35" s="236"/>
      <c r="C35" s="236"/>
      <c r="D35" s="237"/>
      <c r="E35" s="336"/>
      <c r="F35" s="337"/>
      <c r="G35" s="337"/>
      <c r="H35" s="337"/>
      <c r="I35" s="351"/>
      <c r="J35" s="65" t="e">
        <f>IF(AND('Mapa final'!#REF!="Media",'Mapa final'!#REF!="Leve"),CONCATENATE("R10C",'Mapa final'!#REF!),"")</f>
        <v>#REF!</v>
      </c>
      <c r="K35" s="66" t="e">
        <f>IF(AND('Mapa final'!#REF!="Media",'Mapa final'!#REF!="Leve"),CONCATENATE("R10C",'Mapa final'!#REF!),"")</f>
        <v>#REF!</v>
      </c>
      <c r="L35" s="66" t="e">
        <f>IF(AND('Mapa final'!#REF!="Media",'Mapa final'!#REF!="Leve"),CONCATENATE("R10C",'Mapa final'!#REF!),"")</f>
        <v>#REF!</v>
      </c>
      <c r="M35" s="66" t="e">
        <f>IF(AND('Mapa final'!#REF!="Media",'Mapa final'!#REF!="Leve"),CONCATENATE("R10C",'Mapa final'!#REF!),"")</f>
        <v>#REF!</v>
      </c>
      <c r="N35" s="66" t="e">
        <f>IF(AND('Mapa final'!#REF!="Media",'Mapa final'!#REF!="Leve"),CONCATENATE("R10C",'Mapa final'!#REF!),"")</f>
        <v>#REF!</v>
      </c>
      <c r="O35" s="67" t="e">
        <f>IF(AND('Mapa final'!#REF!="Media",'Mapa final'!#REF!="Leve"),CONCATENATE("R10C",'Mapa final'!#REF!),"")</f>
        <v>#REF!</v>
      </c>
      <c r="P35" s="65" t="e">
        <f>IF(AND('Mapa final'!#REF!="Media",'Mapa final'!#REF!="Menor"),CONCATENATE("R10C",'Mapa final'!#REF!),"")</f>
        <v>#REF!</v>
      </c>
      <c r="Q35" s="66" t="e">
        <f>IF(AND('Mapa final'!#REF!="Media",'Mapa final'!#REF!="Menor"),CONCATENATE("R10C",'Mapa final'!#REF!),"")</f>
        <v>#REF!</v>
      </c>
      <c r="R35" s="66" t="e">
        <f>IF(AND('Mapa final'!#REF!="Media",'Mapa final'!#REF!="Menor"),CONCATENATE("R10C",'Mapa final'!#REF!),"")</f>
        <v>#REF!</v>
      </c>
      <c r="S35" s="66" t="e">
        <f>IF(AND('Mapa final'!#REF!="Media",'Mapa final'!#REF!="Menor"),CONCATENATE("R10C",'Mapa final'!#REF!),"")</f>
        <v>#REF!</v>
      </c>
      <c r="T35" s="66" t="e">
        <f>IF(AND('Mapa final'!#REF!="Media",'Mapa final'!#REF!="Menor"),CONCATENATE("R10C",'Mapa final'!#REF!),"")</f>
        <v>#REF!</v>
      </c>
      <c r="U35" s="67" t="e">
        <f>IF(AND('Mapa final'!#REF!="Media",'Mapa final'!#REF!="Menor"),CONCATENATE("R10C",'Mapa final'!#REF!),"")</f>
        <v>#REF!</v>
      </c>
      <c r="V35" s="65" t="e">
        <f>IF(AND('Mapa final'!#REF!="Media",'Mapa final'!#REF!="Moderado"),CONCATENATE("R10C",'Mapa final'!#REF!),"")</f>
        <v>#REF!</v>
      </c>
      <c r="W35" s="66" t="e">
        <f>IF(AND('Mapa final'!#REF!="Media",'Mapa final'!#REF!="Moderado"),CONCATENATE("R10C",'Mapa final'!#REF!),"")</f>
        <v>#REF!</v>
      </c>
      <c r="X35" s="66" t="e">
        <f>IF(AND('Mapa final'!#REF!="Media",'Mapa final'!#REF!="Moderado"),CONCATENATE("R10C",'Mapa final'!#REF!),"")</f>
        <v>#REF!</v>
      </c>
      <c r="Y35" s="66" t="e">
        <f>IF(AND('Mapa final'!#REF!="Media",'Mapa final'!#REF!="Moderado"),CONCATENATE("R10C",'Mapa final'!#REF!),"")</f>
        <v>#REF!</v>
      </c>
      <c r="Z35" s="66" t="e">
        <f>IF(AND('Mapa final'!#REF!="Media",'Mapa final'!#REF!="Moderado"),CONCATENATE("R10C",'Mapa final'!#REF!),"")</f>
        <v>#REF!</v>
      </c>
      <c r="AA35" s="67" t="e">
        <f>IF(AND('Mapa final'!#REF!="Media",'Mapa final'!#REF!="Moderado"),CONCATENATE("R10C",'Mapa final'!#REF!),"")</f>
        <v>#REF!</v>
      </c>
      <c r="AB35" s="56" t="e">
        <f>IF(AND('Mapa final'!#REF!="Media",'Mapa final'!#REF!="Mayor"),CONCATENATE("R10C",'Mapa final'!#REF!),"")</f>
        <v>#REF!</v>
      </c>
      <c r="AC35" s="57" t="e">
        <f>IF(AND('Mapa final'!#REF!="Media",'Mapa final'!#REF!="Mayor"),CONCATENATE("R10C",'Mapa final'!#REF!),"")</f>
        <v>#REF!</v>
      </c>
      <c r="AD35" s="57" t="e">
        <f>IF(AND('Mapa final'!#REF!="Media",'Mapa final'!#REF!="Mayor"),CONCATENATE("R10C",'Mapa final'!#REF!),"")</f>
        <v>#REF!</v>
      </c>
      <c r="AE35" s="57" t="e">
        <f>IF(AND('Mapa final'!#REF!="Media",'Mapa final'!#REF!="Mayor"),CONCATENATE("R10C",'Mapa final'!#REF!),"")</f>
        <v>#REF!</v>
      </c>
      <c r="AF35" s="57" t="e">
        <f>IF(AND('Mapa final'!#REF!="Media",'Mapa final'!#REF!="Mayor"),CONCATENATE("R10C",'Mapa final'!#REF!),"")</f>
        <v>#REF!</v>
      </c>
      <c r="AG35" s="58" t="e">
        <f>IF(AND('Mapa final'!#REF!="Media",'Mapa final'!#REF!="Mayor"),CONCATENATE("R10C",'Mapa final'!#REF!),"")</f>
        <v>#REF!</v>
      </c>
      <c r="AH35" s="59" t="e">
        <f>IF(AND('Mapa final'!#REF!="Media",'Mapa final'!#REF!="Catastrófico"),CONCATENATE("R10C",'Mapa final'!#REF!),"")</f>
        <v>#REF!</v>
      </c>
      <c r="AI35" s="60" t="e">
        <f>IF(AND('Mapa final'!#REF!="Media",'Mapa final'!#REF!="Catastrófico"),CONCATENATE("R10C",'Mapa final'!#REF!),"")</f>
        <v>#REF!</v>
      </c>
      <c r="AJ35" s="60" t="e">
        <f>IF(AND('Mapa final'!#REF!="Media",'Mapa final'!#REF!="Catastrófico"),CONCATENATE("R10C",'Mapa final'!#REF!),"")</f>
        <v>#REF!</v>
      </c>
      <c r="AK35" s="60" t="e">
        <f>IF(AND('Mapa final'!#REF!="Media",'Mapa final'!#REF!="Catastrófico"),CONCATENATE("R10C",'Mapa final'!#REF!),"")</f>
        <v>#REF!</v>
      </c>
      <c r="AL35" s="60" t="e">
        <f>IF(AND('Mapa final'!#REF!="Media",'Mapa final'!#REF!="Catastrófico"),CONCATENATE("R10C",'Mapa final'!#REF!),"")</f>
        <v>#REF!</v>
      </c>
      <c r="AM35" s="61" t="e">
        <f>IF(AND('Mapa final'!#REF!="Media",'Mapa final'!#REF!="Catastrófico"),CONCATENATE("R10C",'Mapa final'!#REF!),"")</f>
        <v>#REF!</v>
      </c>
      <c r="AN35" s="81"/>
      <c r="AO35" s="367"/>
      <c r="AP35" s="368"/>
      <c r="AQ35" s="368"/>
      <c r="AR35" s="368"/>
      <c r="AS35" s="368"/>
      <c r="AT35" s="369"/>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4.95" customHeight="1" x14ac:dyDescent="0.3">
      <c r="A36" s="81"/>
      <c r="B36" s="236"/>
      <c r="C36" s="236"/>
      <c r="D36" s="237"/>
      <c r="E36" s="331" t="s">
        <v>106</v>
      </c>
      <c r="F36" s="332"/>
      <c r="G36" s="332"/>
      <c r="H36" s="332"/>
      <c r="I36" s="332"/>
      <c r="J36" s="71" t="str">
        <f ca="1">IF(AND('Mapa final'!$AB$11="Baja",'Mapa final'!$AD$11="Leve"),CONCATENATE("R1C",'Mapa final'!$R$11),"")</f>
        <v/>
      </c>
      <c r="K36" s="72" t="str">
        <f ca="1">IF(AND('Mapa final'!$AB$12="Baja",'Mapa final'!$AD$12="Leve"),CONCATENATE("R1C",'Mapa final'!$R$12),"")</f>
        <v/>
      </c>
      <c r="L36" s="72" t="e">
        <f>IF(AND('Mapa final'!#REF!="Baja",'Mapa final'!#REF!="Leve"),CONCATENATE("R1C",'Mapa final'!#REF!),"")</f>
        <v>#REF!</v>
      </c>
      <c r="M36" s="72" t="e">
        <f>IF(AND('Mapa final'!#REF!="Baja",'Mapa final'!#REF!="Leve"),CONCATENATE("R1C",'Mapa final'!#REF!),"")</f>
        <v>#REF!</v>
      </c>
      <c r="N36" s="72" t="e">
        <f>IF(AND('Mapa final'!#REF!="Baja",'Mapa final'!#REF!="Leve"),CONCATENATE("R1C",'Mapa final'!#REF!),"")</f>
        <v>#REF!</v>
      </c>
      <c r="O36" s="73" t="e">
        <f>IF(AND('Mapa final'!#REF!="Baja",'Mapa final'!#REF!="Leve"),CONCATENATE("R1C",'Mapa final'!#REF!),"")</f>
        <v>#REF!</v>
      </c>
      <c r="P36" s="62" t="str">
        <f ca="1">IF(AND('Mapa final'!$AB$11="Baja",'Mapa final'!$AD$11="Menor"),CONCATENATE("R1C",'Mapa final'!$R$11),"")</f>
        <v/>
      </c>
      <c r="Q36" s="63" t="str">
        <f ca="1">IF(AND('Mapa final'!$AB$12="Baja",'Mapa final'!$AD$12="Menor"),CONCATENATE("R1C",'Mapa final'!$R$12),"")</f>
        <v/>
      </c>
      <c r="R36" s="63" t="e">
        <f>IF(AND('Mapa final'!#REF!="Baja",'Mapa final'!#REF!="Menor"),CONCATENATE("R1C",'Mapa final'!#REF!),"")</f>
        <v>#REF!</v>
      </c>
      <c r="S36" s="63" t="e">
        <f>IF(AND('Mapa final'!#REF!="Baja",'Mapa final'!#REF!="Menor"),CONCATENATE("R1C",'Mapa final'!#REF!),"")</f>
        <v>#REF!</v>
      </c>
      <c r="T36" s="63" t="e">
        <f>IF(AND('Mapa final'!#REF!="Baja",'Mapa final'!#REF!="Menor"),CONCATENATE("R1C",'Mapa final'!#REF!),"")</f>
        <v>#REF!</v>
      </c>
      <c r="U36" s="64" t="e">
        <f>IF(AND('Mapa final'!#REF!="Baja",'Mapa final'!#REF!="Menor"),CONCATENATE("R1C",'Mapa final'!#REF!),"")</f>
        <v>#REF!</v>
      </c>
      <c r="V36" s="62" t="str">
        <f ca="1">IF(AND('Mapa final'!$AB$11="Baja",'Mapa final'!$AD$11="Moderado"),CONCATENATE("R1C",'Mapa final'!$R$11),"")</f>
        <v>R1C1</v>
      </c>
      <c r="W36" s="63" t="str">
        <f ca="1">IF(AND('Mapa final'!$AB$12="Baja",'Mapa final'!$AD$12="Moderado"),CONCATENATE("R1C",'Mapa final'!$R$12),"")</f>
        <v>R1C2</v>
      </c>
      <c r="X36" s="63" t="e">
        <f>IF(AND('Mapa final'!#REF!="Baja",'Mapa final'!#REF!="Moderado"),CONCATENATE("R1C",'Mapa final'!#REF!),"")</f>
        <v>#REF!</v>
      </c>
      <c r="Y36" s="63" t="e">
        <f>IF(AND('Mapa final'!#REF!="Baja",'Mapa final'!#REF!="Moderado"),CONCATENATE("R1C",'Mapa final'!#REF!),"")</f>
        <v>#REF!</v>
      </c>
      <c r="Z36" s="63" t="e">
        <f>IF(AND('Mapa final'!#REF!="Baja",'Mapa final'!#REF!="Moderado"),CONCATENATE("R1C",'Mapa final'!#REF!),"")</f>
        <v>#REF!</v>
      </c>
      <c r="AA36" s="64" t="e">
        <f>IF(AND('Mapa final'!#REF!="Baja",'Mapa final'!#REF!="Moderado"),CONCATENATE("R1C",'Mapa final'!#REF!),"")</f>
        <v>#REF!</v>
      </c>
      <c r="AB36" s="44" t="str">
        <f ca="1">IF(AND('Mapa final'!$AB$11="Baja",'Mapa final'!$AD$11="Mayor"),CONCATENATE("R1C",'Mapa final'!$R$11),"")</f>
        <v/>
      </c>
      <c r="AC36" s="45" t="str">
        <f ca="1">IF(AND('Mapa final'!$AB$12="Baja",'Mapa final'!$AD$12="Mayor"),CONCATENATE("R1C",'Mapa final'!$R$12),"")</f>
        <v/>
      </c>
      <c r="AD36" s="45" t="e">
        <f>IF(AND('Mapa final'!#REF!="Baja",'Mapa final'!#REF!="Mayor"),CONCATENATE("R1C",'Mapa final'!#REF!),"")</f>
        <v>#REF!</v>
      </c>
      <c r="AE36" s="45" t="e">
        <f>IF(AND('Mapa final'!#REF!="Baja",'Mapa final'!#REF!="Mayor"),CONCATENATE("R1C",'Mapa final'!#REF!),"")</f>
        <v>#REF!</v>
      </c>
      <c r="AF36" s="45" t="e">
        <f>IF(AND('Mapa final'!#REF!="Baja",'Mapa final'!#REF!="Mayor"),CONCATENATE("R1C",'Mapa final'!#REF!),"")</f>
        <v>#REF!</v>
      </c>
      <c r="AG36" s="46" t="e">
        <f>IF(AND('Mapa final'!#REF!="Baja",'Mapa final'!#REF!="Mayor"),CONCATENATE("R1C",'Mapa final'!#REF!),"")</f>
        <v>#REF!</v>
      </c>
      <c r="AH36" s="47" t="str">
        <f ca="1">IF(AND('Mapa final'!$AB$11="Baja",'Mapa final'!$AD$11="Catastrófico"),CONCATENATE("R1C",'Mapa final'!$R$11),"")</f>
        <v/>
      </c>
      <c r="AI36" s="48" t="str">
        <f ca="1">IF(AND('Mapa final'!$AB$12="Baja",'Mapa final'!$AD$12="Catastrófico"),CONCATENATE("R1C",'Mapa final'!$R$12),"")</f>
        <v/>
      </c>
      <c r="AJ36" s="48" t="e">
        <f>IF(AND('Mapa final'!#REF!="Baja",'Mapa final'!#REF!="Catastrófico"),CONCATENATE("R1C",'Mapa final'!#REF!),"")</f>
        <v>#REF!</v>
      </c>
      <c r="AK36" s="48" t="e">
        <f>IF(AND('Mapa final'!#REF!="Baja",'Mapa final'!#REF!="Catastrófico"),CONCATENATE("R1C",'Mapa final'!#REF!),"")</f>
        <v>#REF!</v>
      </c>
      <c r="AL36" s="48" t="e">
        <f>IF(AND('Mapa final'!#REF!="Baja",'Mapa final'!#REF!="Catastrófico"),CONCATENATE("R1C",'Mapa final'!#REF!),"")</f>
        <v>#REF!</v>
      </c>
      <c r="AM36" s="49" t="e">
        <f>IF(AND('Mapa final'!#REF!="Baja",'Mapa final'!#REF!="Catastrófico"),CONCATENATE("R1C",'Mapa final'!#REF!),"")</f>
        <v>#REF!</v>
      </c>
      <c r="AN36" s="81"/>
      <c r="AO36" s="352" t="s">
        <v>79</v>
      </c>
      <c r="AP36" s="353"/>
      <c r="AQ36" s="353"/>
      <c r="AR36" s="353"/>
      <c r="AS36" s="353"/>
      <c r="AT36" s="354"/>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4.95" customHeight="1" x14ac:dyDescent="0.3">
      <c r="A37" s="81"/>
      <c r="B37" s="236"/>
      <c r="C37" s="236"/>
      <c r="D37" s="237"/>
      <c r="E37" s="333"/>
      <c r="F37" s="334"/>
      <c r="G37" s="334"/>
      <c r="H37" s="334"/>
      <c r="I37" s="334"/>
      <c r="J37" s="74" t="e">
        <f>IF(AND('Mapa final'!#REF!="Baja",'Mapa final'!#REF!="Leve"),CONCATENATE("R2C",'Mapa final'!#REF!),"")</f>
        <v>#REF!</v>
      </c>
      <c r="K37" s="75" t="e">
        <f>IF(AND('Mapa final'!#REF!="Baja",'Mapa final'!#REF!="Leve"),CONCATENATE("R2C",'Mapa final'!#REF!),"")</f>
        <v>#REF!</v>
      </c>
      <c r="L37" s="75" t="e">
        <f>IF(AND('Mapa final'!#REF!="Baja",'Mapa final'!#REF!="Leve"),CONCATENATE("R2C",'Mapa final'!#REF!),"")</f>
        <v>#REF!</v>
      </c>
      <c r="M37" s="75" t="e">
        <f>IF(AND('Mapa final'!#REF!="Baja",'Mapa final'!#REF!="Leve"),CONCATENATE("R2C",'Mapa final'!#REF!),"")</f>
        <v>#REF!</v>
      </c>
      <c r="N37" s="75" t="e">
        <f>IF(AND('Mapa final'!#REF!="Baja",'Mapa final'!#REF!="Leve"),CONCATENATE("R2C",'Mapa final'!#REF!),"")</f>
        <v>#REF!</v>
      </c>
      <c r="O37" s="76" t="e">
        <f>IF(AND('Mapa final'!#REF!="Baja",'Mapa final'!#REF!="Leve"),CONCATENATE("R2C",'Mapa final'!#REF!),"")</f>
        <v>#REF!</v>
      </c>
      <c r="P37" s="65" t="e">
        <f>IF(AND('Mapa final'!#REF!="Baja",'Mapa final'!#REF!="Menor"),CONCATENATE("R2C",'Mapa final'!#REF!),"")</f>
        <v>#REF!</v>
      </c>
      <c r="Q37" s="66" t="e">
        <f>IF(AND('Mapa final'!#REF!="Baja",'Mapa final'!#REF!="Menor"),CONCATENATE("R2C",'Mapa final'!#REF!),"")</f>
        <v>#REF!</v>
      </c>
      <c r="R37" s="66" t="e">
        <f>IF(AND('Mapa final'!#REF!="Baja",'Mapa final'!#REF!="Menor"),CONCATENATE("R2C",'Mapa final'!#REF!),"")</f>
        <v>#REF!</v>
      </c>
      <c r="S37" s="66" t="e">
        <f>IF(AND('Mapa final'!#REF!="Baja",'Mapa final'!#REF!="Menor"),CONCATENATE("R2C",'Mapa final'!#REF!),"")</f>
        <v>#REF!</v>
      </c>
      <c r="T37" s="66" t="e">
        <f>IF(AND('Mapa final'!#REF!="Baja",'Mapa final'!#REF!="Menor"),CONCATENATE("R2C",'Mapa final'!#REF!),"")</f>
        <v>#REF!</v>
      </c>
      <c r="U37" s="67" t="e">
        <f>IF(AND('Mapa final'!#REF!="Baja",'Mapa final'!#REF!="Menor"),CONCATENATE("R2C",'Mapa final'!#REF!),"")</f>
        <v>#REF!</v>
      </c>
      <c r="V37" s="65" t="e">
        <f>IF(AND('Mapa final'!#REF!="Baja",'Mapa final'!#REF!="Moderado"),CONCATENATE("R2C",'Mapa final'!#REF!),"")</f>
        <v>#REF!</v>
      </c>
      <c r="W37" s="66" t="e">
        <f>IF(AND('Mapa final'!#REF!="Baja",'Mapa final'!#REF!="Moderado"),CONCATENATE("R2C",'Mapa final'!#REF!),"")</f>
        <v>#REF!</v>
      </c>
      <c r="X37" s="66" t="e">
        <f>IF(AND('Mapa final'!#REF!="Baja",'Mapa final'!#REF!="Moderado"),CONCATENATE("R2C",'Mapa final'!#REF!),"")</f>
        <v>#REF!</v>
      </c>
      <c r="Y37" s="66" t="e">
        <f>IF(AND('Mapa final'!#REF!="Baja",'Mapa final'!#REF!="Moderado"),CONCATENATE("R2C",'Mapa final'!#REF!),"")</f>
        <v>#REF!</v>
      </c>
      <c r="Z37" s="66" t="e">
        <f>IF(AND('Mapa final'!#REF!="Baja",'Mapa final'!#REF!="Moderado"),CONCATENATE("R2C",'Mapa final'!#REF!),"")</f>
        <v>#REF!</v>
      </c>
      <c r="AA37" s="67" t="e">
        <f>IF(AND('Mapa final'!#REF!="Baja",'Mapa final'!#REF!="Moderado"),CONCATENATE("R2C",'Mapa final'!#REF!),"")</f>
        <v>#REF!</v>
      </c>
      <c r="AB37" s="50" t="e">
        <f>IF(AND('Mapa final'!#REF!="Baja",'Mapa final'!#REF!="Mayor"),CONCATENATE("R2C",'Mapa final'!#REF!),"")</f>
        <v>#REF!</v>
      </c>
      <c r="AC37" s="51" t="e">
        <f>IF(AND('Mapa final'!#REF!="Baja",'Mapa final'!#REF!="Mayor"),CONCATENATE("R2C",'Mapa final'!#REF!),"")</f>
        <v>#REF!</v>
      </c>
      <c r="AD37" s="51" t="e">
        <f>IF(AND('Mapa final'!#REF!="Baja",'Mapa final'!#REF!="Mayor"),CONCATENATE("R2C",'Mapa final'!#REF!),"")</f>
        <v>#REF!</v>
      </c>
      <c r="AE37" s="51" t="e">
        <f>IF(AND('Mapa final'!#REF!="Baja",'Mapa final'!#REF!="Mayor"),CONCATENATE("R2C",'Mapa final'!#REF!),"")</f>
        <v>#REF!</v>
      </c>
      <c r="AF37" s="51" t="e">
        <f>IF(AND('Mapa final'!#REF!="Baja",'Mapa final'!#REF!="Mayor"),CONCATENATE("R2C",'Mapa final'!#REF!),"")</f>
        <v>#REF!</v>
      </c>
      <c r="AG37" s="52" t="e">
        <f>IF(AND('Mapa final'!#REF!="Baja",'Mapa final'!#REF!="Mayor"),CONCATENATE("R2C",'Mapa final'!#REF!),"")</f>
        <v>#REF!</v>
      </c>
      <c r="AH37" s="53" t="e">
        <f>IF(AND('Mapa final'!#REF!="Baja",'Mapa final'!#REF!="Catastrófico"),CONCATENATE("R2C",'Mapa final'!#REF!),"")</f>
        <v>#REF!</v>
      </c>
      <c r="AI37" s="54" t="e">
        <f>IF(AND('Mapa final'!#REF!="Baja",'Mapa final'!#REF!="Catastrófico"),CONCATENATE("R2C",'Mapa final'!#REF!),"")</f>
        <v>#REF!</v>
      </c>
      <c r="AJ37" s="54" t="e">
        <f>IF(AND('Mapa final'!#REF!="Baja",'Mapa final'!#REF!="Catastrófico"),CONCATENATE("R2C",'Mapa final'!#REF!),"")</f>
        <v>#REF!</v>
      </c>
      <c r="AK37" s="54" t="e">
        <f>IF(AND('Mapa final'!#REF!="Baja",'Mapa final'!#REF!="Catastrófico"),CONCATENATE("R2C",'Mapa final'!#REF!),"")</f>
        <v>#REF!</v>
      </c>
      <c r="AL37" s="54" t="e">
        <f>IF(AND('Mapa final'!#REF!="Baja",'Mapa final'!#REF!="Catastrófico"),CONCATENATE("R2C",'Mapa final'!#REF!),"")</f>
        <v>#REF!</v>
      </c>
      <c r="AM37" s="55" t="e">
        <f>IF(AND('Mapa final'!#REF!="Baja",'Mapa final'!#REF!="Catastrófico"),CONCATENATE("R2C",'Mapa final'!#REF!),"")</f>
        <v>#REF!</v>
      </c>
      <c r="AN37" s="81"/>
      <c r="AO37" s="355"/>
      <c r="AP37" s="356"/>
      <c r="AQ37" s="356"/>
      <c r="AR37" s="356"/>
      <c r="AS37" s="356"/>
      <c r="AT37" s="357"/>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4.95" customHeight="1" x14ac:dyDescent="0.3">
      <c r="A38" s="81"/>
      <c r="B38" s="236"/>
      <c r="C38" s="236"/>
      <c r="D38" s="237"/>
      <c r="E38" s="335"/>
      <c r="F38" s="334"/>
      <c r="G38" s="334"/>
      <c r="H38" s="334"/>
      <c r="I38" s="334"/>
      <c r="J38" s="74" t="str">
        <f ca="1">IF(AND('Mapa final'!$AB$13="Baja",'Mapa final'!$AD$13="Leve"),CONCATENATE("R3C",'Mapa final'!$R$13),"")</f>
        <v/>
      </c>
      <c r="K38" s="75" t="str">
        <f ca="1">IF(AND('Mapa final'!$AB$14="Baja",'Mapa final'!$AD$14="Leve"),CONCATENATE("R3C",'Mapa final'!$R$14),"")</f>
        <v/>
      </c>
      <c r="L38" s="75" t="e">
        <f>IF(AND('Mapa final'!#REF!="Baja",'Mapa final'!#REF!="Leve"),CONCATENATE("R3C",'Mapa final'!#REF!),"")</f>
        <v>#REF!</v>
      </c>
      <c r="M38" s="75" t="e">
        <f>IF(AND('Mapa final'!#REF!="Baja",'Mapa final'!#REF!="Leve"),CONCATENATE("R3C",'Mapa final'!#REF!),"")</f>
        <v>#REF!</v>
      </c>
      <c r="N38" s="75" t="e">
        <f>IF(AND('Mapa final'!#REF!="Baja",'Mapa final'!#REF!="Leve"),CONCATENATE("R3C",'Mapa final'!#REF!),"")</f>
        <v>#REF!</v>
      </c>
      <c r="O38" s="76" t="e">
        <f>IF(AND('Mapa final'!#REF!="Baja",'Mapa final'!#REF!="Leve"),CONCATENATE("R3C",'Mapa final'!#REF!),"")</f>
        <v>#REF!</v>
      </c>
      <c r="P38" s="65" t="str">
        <f ca="1">IF(AND('Mapa final'!$AB$13="Baja",'Mapa final'!$AD$13="Menor"),CONCATENATE("R3C",'Mapa final'!$R$13),"")</f>
        <v/>
      </c>
      <c r="Q38" s="66" t="str">
        <f ca="1">IF(AND('Mapa final'!$AB$14="Baja",'Mapa final'!$AD$14="Menor"),CONCATENATE("R3C",'Mapa final'!$R$14),"")</f>
        <v/>
      </c>
      <c r="R38" s="66" t="e">
        <f>IF(AND('Mapa final'!#REF!="Baja",'Mapa final'!#REF!="Menor"),CONCATENATE("R3C",'Mapa final'!#REF!),"")</f>
        <v>#REF!</v>
      </c>
      <c r="S38" s="66" t="e">
        <f>IF(AND('Mapa final'!#REF!="Baja",'Mapa final'!#REF!="Menor"),CONCATENATE("R3C",'Mapa final'!#REF!),"")</f>
        <v>#REF!</v>
      </c>
      <c r="T38" s="66" t="e">
        <f>IF(AND('Mapa final'!#REF!="Baja",'Mapa final'!#REF!="Menor"),CONCATENATE("R3C",'Mapa final'!#REF!),"")</f>
        <v>#REF!</v>
      </c>
      <c r="U38" s="67" t="e">
        <f>IF(AND('Mapa final'!#REF!="Baja",'Mapa final'!#REF!="Menor"),CONCATENATE("R3C",'Mapa final'!#REF!),"")</f>
        <v>#REF!</v>
      </c>
      <c r="V38" s="65" t="str">
        <f ca="1">IF(AND('Mapa final'!$AB$13="Baja",'Mapa final'!$AD$13="Moderado"),CONCATENATE("R3C",'Mapa final'!$R$13),"")</f>
        <v>R3C1</v>
      </c>
      <c r="W38" s="66" t="str">
        <f ca="1">IF(AND('Mapa final'!$AB$14="Baja",'Mapa final'!$AD$14="Moderado"),CONCATENATE("R3C",'Mapa final'!$R$14),"")</f>
        <v>R3C2</v>
      </c>
      <c r="X38" s="66" t="e">
        <f>IF(AND('Mapa final'!#REF!="Baja",'Mapa final'!#REF!="Moderado"),CONCATENATE("R3C",'Mapa final'!#REF!),"")</f>
        <v>#REF!</v>
      </c>
      <c r="Y38" s="66" t="e">
        <f>IF(AND('Mapa final'!#REF!="Baja",'Mapa final'!#REF!="Moderado"),CONCATENATE("R3C",'Mapa final'!#REF!),"")</f>
        <v>#REF!</v>
      </c>
      <c r="Z38" s="66" t="e">
        <f>IF(AND('Mapa final'!#REF!="Baja",'Mapa final'!#REF!="Moderado"),CONCATENATE("R3C",'Mapa final'!#REF!),"")</f>
        <v>#REF!</v>
      </c>
      <c r="AA38" s="67" t="e">
        <f>IF(AND('Mapa final'!#REF!="Baja",'Mapa final'!#REF!="Moderado"),CONCATENATE("R3C",'Mapa final'!#REF!),"")</f>
        <v>#REF!</v>
      </c>
      <c r="AB38" s="50" t="str">
        <f ca="1">IF(AND('Mapa final'!$AB$13="Baja",'Mapa final'!$AD$13="Mayor"),CONCATENATE("R3C",'Mapa final'!$R$13),"")</f>
        <v/>
      </c>
      <c r="AC38" s="51" t="str">
        <f ca="1">IF(AND('Mapa final'!$AB$14="Baja",'Mapa final'!$AD$14="Mayor"),CONCATENATE("R3C",'Mapa final'!$R$14),"")</f>
        <v/>
      </c>
      <c r="AD38" s="51" t="e">
        <f>IF(AND('Mapa final'!#REF!="Baja",'Mapa final'!#REF!="Mayor"),CONCATENATE("R3C",'Mapa final'!#REF!),"")</f>
        <v>#REF!</v>
      </c>
      <c r="AE38" s="51" t="e">
        <f>IF(AND('Mapa final'!#REF!="Baja",'Mapa final'!#REF!="Mayor"),CONCATENATE("R3C",'Mapa final'!#REF!),"")</f>
        <v>#REF!</v>
      </c>
      <c r="AF38" s="51" t="e">
        <f>IF(AND('Mapa final'!#REF!="Baja",'Mapa final'!#REF!="Mayor"),CONCATENATE("R3C",'Mapa final'!#REF!),"")</f>
        <v>#REF!</v>
      </c>
      <c r="AG38" s="52" t="e">
        <f>IF(AND('Mapa final'!#REF!="Baja",'Mapa final'!#REF!="Mayor"),CONCATENATE("R3C",'Mapa final'!#REF!),"")</f>
        <v>#REF!</v>
      </c>
      <c r="AH38" s="53" t="str">
        <f ca="1">IF(AND('Mapa final'!$AB$13="Baja",'Mapa final'!$AD$13="Catastrófico"),CONCATENATE("R3C",'Mapa final'!$R$13),"")</f>
        <v/>
      </c>
      <c r="AI38" s="54" t="str">
        <f ca="1">IF(AND('Mapa final'!$AB$14="Baja",'Mapa final'!$AD$14="Catastrófico"),CONCATENATE("R3C",'Mapa final'!$R$14),"")</f>
        <v/>
      </c>
      <c r="AJ38" s="54" t="e">
        <f>IF(AND('Mapa final'!#REF!="Baja",'Mapa final'!#REF!="Catastrófico"),CONCATENATE("R3C",'Mapa final'!#REF!),"")</f>
        <v>#REF!</v>
      </c>
      <c r="AK38" s="54" t="e">
        <f>IF(AND('Mapa final'!#REF!="Baja",'Mapa final'!#REF!="Catastrófico"),CONCATENATE("R3C",'Mapa final'!#REF!),"")</f>
        <v>#REF!</v>
      </c>
      <c r="AL38" s="54" t="e">
        <f>IF(AND('Mapa final'!#REF!="Baja",'Mapa final'!#REF!="Catastrófico"),CONCATENATE("R3C",'Mapa final'!#REF!),"")</f>
        <v>#REF!</v>
      </c>
      <c r="AM38" s="55" t="e">
        <f>IF(AND('Mapa final'!#REF!="Baja",'Mapa final'!#REF!="Catastrófico"),CONCATENATE("R3C",'Mapa final'!#REF!),"")</f>
        <v>#REF!</v>
      </c>
      <c r="AN38" s="81"/>
      <c r="AO38" s="355"/>
      <c r="AP38" s="356"/>
      <c r="AQ38" s="356"/>
      <c r="AR38" s="356"/>
      <c r="AS38" s="356"/>
      <c r="AT38" s="357"/>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4.95" customHeight="1" x14ac:dyDescent="0.3">
      <c r="A39" s="81"/>
      <c r="B39" s="236"/>
      <c r="C39" s="236"/>
      <c r="D39" s="237"/>
      <c r="E39" s="335"/>
      <c r="F39" s="334"/>
      <c r="G39" s="334"/>
      <c r="H39" s="334"/>
      <c r="I39" s="334"/>
      <c r="J39" s="74" t="e">
        <f>IF(AND('Mapa final'!#REF!="Baja",'Mapa final'!#REF!="Leve"),CONCATENATE("R4C",'Mapa final'!#REF!),"")</f>
        <v>#REF!</v>
      </c>
      <c r="K39" s="75" t="e">
        <f>IF(AND('Mapa final'!#REF!="Baja",'Mapa final'!#REF!="Leve"),CONCATENATE("R4C",'Mapa final'!#REF!),"")</f>
        <v>#REF!</v>
      </c>
      <c r="L39" s="75" t="e">
        <f>IF(AND('Mapa final'!#REF!="Baja",'Mapa final'!#REF!="Leve"),CONCATENATE("R4C",'Mapa final'!#REF!),"")</f>
        <v>#REF!</v>
      </c>
      <c r="M39" s="75" t="e">
        <f>IF(AND('Mapa final'!#REF!="Baja",'Mapa final'!#REF!="Leve"),CONCATENATE("R4C",'Mapa final'!#REF!),"")</f>
        <v>#REF!</v>
      </c>
      <c r="N39" s="75" t="e">
        <f>IF(AND('Mapa final'!#REF!="Baja",'Mapa final'!#REF!="Leve"),CONCATENATE("R4C",'Mapa final'!#REF!),"")</f>
        <v>#REF!</v>
      </c>
      <c r="O39" s="76" t="e">
        <f>IF(AND('Mapa final'!#REF!="Baja",'Mapa final'!#REF!="Leve"),CONCATENATE("R4C",'Mapa final'!#REF!),"")</f>
        <v>#REF!</v>
      </c>
      <c r="P39" s="65" t="e">
        <f>IF(AND('Mapa final'!#REF!="Baja",'Mapa final'!#REF!="Menor"),CONCATENATE("R4C",'Mapa final'!#REF!),"")</f>
        <v>#REF!</v>
      </c>
      <c r="Q39" s="66" t="e">
        <f>IF(AND('Mapa final'!#REF!="Baja",'Mapa final'!#REF!="Menor"),CONCATENATE("R4C",'Mapa final'!#REF!),"")</f>
        <v>#REF!</v>
      </c>
      <c r="R39" s="66" t="e">
        <f>IF(AND('Mapa final'!#REF!="Baja",'Mapa final'!#REF!="Menor"),CONCATENATE("R4C",'Mapa final'!#REF!),"")</f>
        <v>#REF!</v>
      </c>
      <c r="S39" s="66" t="e">
        <f>IF(AND('Mapa final'!#REF!="Baja",'Mapa final'!#REF!="Menor"),CONCATENATE("R4C",'Mapa final'!#REF!),"")</f>
        <v>#REF!</v>
      </c>
      <c r="T39" s="66" t="e">
        <f>IF(AND('Mapa final'!#REF!="Baja",'Mapa final'!#REF!="Menor"),CONCATENATE("R4C",'Mapa final'!#REF!),"")</f>
        <v>#REF!</v>
      </c>
      <c r="U39" s="67" t="e">
        <f>IF(AND('Mapa final'!#REF!="Baja",'Mapa final'!#REF!="Menor"),CONCATENATE("R4C",'Mapa final'!#REF!),"")</f>
        <v>#REF!</v>
      </c>
      <c r="V39" s="65" t="e">
        <f>IF(AND('Mapa final'!#REF!="Baja",'Mapa final'!#REF!="Moderado"),CONCATENATE("R4C",'Mapa final'!#REF!),"")</f>
        <v>#REF!</v>
      </c>
      <c r="W39" s="66" t="e">
        <f>IF(AND('Mapa final'!#REF!="Baja",'Mapa final'!#REF!="Moderado"),CONCATENATE("R4C",'Mapa final'!#REF!),"")</f>
        <v>#REF!</v>
      </c>
      <c r="X39" s="66" t="e">
        <f>IF(AND('Mapa final'!#REF!="Baja",'Mapa final'!#REF!="Moderado"),CONCATENATE("R4C",'Mapa final'!#REF!),"")</f>
        <v>#REF!</v>
      </c>
      <c r="Y39" s="66" t="e">
        <f>IF(AND('Mapa final'!#REF!="Baja",'Mapa final'!#REF!="Moderado"),CONCATENATE("R4C",'Mapa final'!#REF!),"")</f>
        <v>#REF!</v>
      </c>
      <c r="Z39" s="66" t="e">
        <f>IF(AND('Mapa final'!#REF!="Baja",'Mapa final'!#REF!="Moderado"),CONCATENATE("R4C",'Mapa final'!#REF!),"")</f>
        <v>#REF!</v>
      </c>
      <c r="AA39" s="67" t="e">
        <f>IF(AND('Mapa final'!#REF!="Baja",'Mapa final'!#REF!="Moderado"),CONCATENATE("R4C",'Mapa final'!#REF!),"")</f>
        <v>#REF!</v>
      </c>
      <c r="AB39" s="50" t="e">
        <f>IF(AND('Mapa final'!#REF!="Baja",'Mapa final'!#REF!="Mayor"),CONCATENATE("R4C",'Mapa final'!#REF!),"")</f>
        <v>#REF!</v>
      </c>
      <c r="AC39" s="51" t="e">
        <f>IF(AND('Mapa final'!#REF!="Baja",'Mapa final'!#REF!="Mayor"),CONCATENATE("R4C",'Mapa final'!#REF!),"")</f>
        <v>#REF!</v>
      </c>
      <c r="AD39" s="51" t="e">
        <f>IF(AND('Mapa final'!#REF!="Baja",'Mapa final'!#REF!="Mayor"),CONCATENATE("R4C",'Mapa final'!#REF!),"")</f>
        <v>#REF!</v>
      </c>
      <c r="AE39" s="51" t="e">
        <f>IF(AND('Mapa final'!#REF!="Baja",'Mapa final'!#REF!="Mayor"),CONCATENATE("R4C",'Mapa final'!#REF!),"")</f>
        <v>#REF!</v>
      </c>
      <c r="AF39" s="51" t="e">
        <f>IF(AND('Mapa final'!#REF!="Baja",'Mapa final'!#REF!="Mayor"),CONCATENATE("R4C",'Mapa final'!#REF!),"")</f>
        <v>#REF!</v>
      </c>
      <c r="AG39" s="52" t="e">
        <f>IF(AND('Mapa final'!#REF!="Baja",'Mapa final'!#REF!="Mayor"),CONCATENATE("R4C",'Mapa final'!#REF!),"")</f>
        <v>#REF!</v>
      </c>
      <c r="AH39" s="53" t="e">
        <f>IF(AND('Mapa final'!#REF!="Baja",'Mapa final'!#REF!="Catastrófico"),CONCATENATE("R4C",'Mapa final'!#REF!),"")</f>
        <v>#REF!</v>
      </c>
      <c r="AI39" s="54" t="e">
        <f>IF(AND('Mapa final'!#REF!="Baja",'Mapa final'!#REF!="Catastrófico"),CONCATENATE("R4C",'Mapa final'!#REF!),"")</f>
        <v>#REF!</v>
      </c>
      <c r="AJ39" s="54" t="e">
        <f>IF(AND('Mapa final'!#REF!="Baja",'Mapa final'!#REF!="Catastrófico"),CONCATENATE("R4C",'Mapa final'!#REF!),"")</f>
        <v>#REF!</v>
      </c>
      <c r="AK39" s="54" t="e">
        <f>IF(AND('Mapa final'!#REF!="Baja",'Mapa final'!#REF!="Catastrófico"),CONCATENATE("R4C",'Mapa final'!#REF!),"")</f>
        <v>#REF!</v>
      </c>
      <c r="AL39" s="54" t="e">
        <f>IF(AND('Mapa final'!#REF!="Baja",'Mapa final'!#REF!="Catastrófico"),CONCATENATE("R4C",'Mapa final'!#REF!),"")</f>
        <v>#REF!</v>
      </c>
      <c r="AM39" s="55" t="e">
        <f>IF(AND('Mapa final'!#REF!="Baja",'Mapa final'!#REF!="Catastrófico"),CONCATENATE("R4C",'Mapa final'!#REF!),"")</f>
        <v>#REF!</v>
      </c>
      <c r="AN39" s="81"/>
      <c r="AO39" s="355"/>
      <c r="AP39" s="356"/>
      <c r="AQ39" s="356"/>
      <c r="AR39" s="356"/>
      <c r="AS39" s="356"/>
      <c r="AT39" s="357"/>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4.95" customHeight="1" x14ac:dyDescent="0.3">
      <c r="A40" s="81"/>
      <c r="B40" s="236"/>
      <c r="C40" s="236"/>
      <c r="D40" s="237"/>
      <c r="E40" s="335"/>
      <c r="F40" s="334"/>
      <c r="G40" s="334"/>
      <c r="H40" s="334"/>
      <c r="I40" s="334"/>
      <c r="J40" s="74" t="e">
        <f>IF(AND('Mapa final'!#REF!="Baja",'Mapa final'!#REF!="Leve"),CONCATENATE("R5C",'Mapa final'!#REF!),"")</f>
        <v>#REF!</v>
      </c>
      <c r="K40" s="75" t="e">
        <f>IF(AND('Mapa final'!#REF!="Baja",'Mapa final'!#REF!="Leve"),CONCATENATE("R5C",'Mapa final'!#REF!),"")</f>
        <v>#REF!</v>
      </c>
      <c r="L40" s="75" t="e">
        <f>IF(AND('Mapa final'!#REF!="Baja",'Mapa final'!#REF!="Leve"),CONCATENATE("R5C",'Mapa final'!#REF!),"")</f>
        <v>#REF!</v>
      </c>
      <c r="M40" s="75" t="e">
        <f>IF(AND('Mapa final'!#REF!="Baja",'Mapa final'!#REF!="Leve"),CONCATENATE("R5C",'Mapa final'!#REF!),"")</f>
        <v>#REF!</v>
      </c>
      <c r="N40" s="75" t="e">
        <f>IF(AND('Mapa final'!#REF!="Baja",'Mapa final'!#REF!="Leve"),CONCATENATE("R5C",'Mapa final'!#REF!),"")</f>
        <v>#REF!</v>
      </c>
      <c r="O40" s="76" t="e">
        <f>IF(AND('Mapa final'!#REF!="Baja",'Mapa final'!#REF!="Leve"),CONCATENATE("R5C",'Mapa final'!#REF!),"")</f>
        <v>#REF!</v>
      </c>
      <c r="P40" s="65" t="e">
        <f>IF(AND('Mapa final'!#REF!="Baja",'Mapa final'!#REF!="Menor"),CONCATENATE("R5C",'Mapa final'!#REF!),"")</f>
        <v>#REF!</v>
      </c>
      <c r="Q40" s="66" t="e">
        <f>IF(AND('Mapa final'!#REF!="Baja",'Mapa final'!#REF!="Menor"),CONCATENATE("R5C",'Mapa final'!#REF!),"")</f>
        <v>#REF!</v>
      </c>
      <c r="R40" s="66" t="e">
        <f>IF(AND('Mapa final'!#REF!="Baja",'Mapa final'!#REF!="Menor"),CONCATENATE("R5C",'Mapa final'!#REF!),"")</f>
        <v>#REF!</v>
      </c>
      <c r="S40" s="66" t="e">
        <f>IF(AND('Mapa final'!#REF!="Baja",'Mapa final'!#REF!="Menor"),CONCATENATE("R5C",'Mapa final'!#REF!),"")</f>
        <v>#REF!</v>
      </c>
      <c r="T40" s="66" t="e">
        <f>IF(AND('Mapa final'!#REF!="Baja",'Mapa final'!#REF!="Menor"),CONCATENATE("R5C",'Mapa final'!#REF!),"")</f>
        <v>#REF!</v>
      </c>
      <c r="U40" s="67" t="e">
        <f>IF(AND('Mapa final'!#REF!="Baja",'Mapa final'!#REF!="Menor"),CONCATENATE("R5C",'Mapa final'!#REF!),"")</f>
        <v>#REF!</v>
      </c>
      <c r="V40" s="65" t="e">
        <f>IF(AND('Mapa final'!#REF!="Baja",'Mapa final'!#REF!="Moderado"),CONCATENATE("R5C",'Mapa final'!#REF!),"")</f>
        <v>#REF!</v>
      </c>
      <c r="W40" s="66" t="e">
        <f>IF(AND('Mapa final'!#REF!="Baja",'Mapa final'!#REF!="Moderado"),CONCATENATE("R5C",'Mapa final'!#REF!),"")</f>
        <v>#REF!</v>
      </c>
      <c r="X40" s="66" t="e">
        <f>IF(AND('Mapa final'!#REF!="Baja",'Mapa final'!#REF!="Moderado"),CONCATENATE("R5C",'Mapa final'!#REF!),"")</f>
        <v>#REF!</v>
      </c>
      <c r="Y40" s="66" t="e">
        <f>IF(AND('Mapa final'!#REF!="Baja",'Mapa final'!#REF!="Moderado"),CONCATENATE("R5C",'Mapa final'!#REF!),"")</f>
        <v>#REF!</v>
      </c>
      <c r="Z40" s="66" t="e">
        <f>IF(AND('Mapa final'!#REF!="Baja",'Mapa final'!#REF!="Moderado"),CONCATENATE("R5C",'Mapa final'!#REF!),"")</f>
        <v>#REF!</v>
      </c>
      <c r="AA40" s="67" t="e">
        <f>IF(AND('Mapa final'!#REF!="Baja",'Mapa final'!#REF!="Moderado"),CONCATENATE("R5C",'Mapa final'!#REF!),"")</f>
        <v>#REF!</v>
      </c>
      <c r="AB40" s="50" t="e">
        <f>IF(AND('Mapa final'!#REF!="Baja",'Mapa final'!#REF!="Mayor"),CONCATENATE("R5C",'Mapa final'!#REF!),"")</f>
        <v>#REF!</v>
      </c>
      <c r="AC40" s="51" t="e">
        <f>IF(AND('Mapa final'!#REF!="Baja",'Mapa final'!#REF!="Mayor"),CONCATENATE("R5C",'Mapa final'!#REF!),"")</f>
        <v>#REF!</v>
      </c>
      <c r="AD40" s="51" t="e">
        <f>IF(AND('Mapa final'!#REF!="Baja",'Mapa final'!#REF!="Mayor"),CONCATENATE("R5C",'Mapa final'!#REF!),"")</f>
        <v>#REF!</v>
      </c>
      <c r="AE40" s="51" t="e">
        <f>IF(AND('Mapa final'!#REF!="Baja",'Mapa final'!#REF!="Mayor"),CONCATENATE("R5C",'Mapa final'!#REF!),"")</f>
        <v>#REF!</v>
      </c>
      <c r="AF40" s="51" t="e">
        <f>IF(AND('Mapa final'!#REF!="Baja",'Mapa final'!#REF!="Mayor"),CONCATENATE("R5C",'Mapa final'!#REF!),"")</f>
        <v>#REF!</v>
      </c>
      <c r="AG40" s="52" t="e">
        <f>IF(AND('Mapa final'!#REF!="Baja",'Mapa final'!#REF!="Mayor"),CONCATENATE("R5C",'Mapa final'!#REF!),"")</f>
        <v>#REF!</v>
      </c>
      <c r="AH40" s="53" t="e">
        <f>IF(AND('Mapa final'!#REF!="Baja",'Mapa final'!#REF!="Catastrófico"),CONCATENATE("R5C",'Mapa final'!#REF!),"")</f>
        <v>#REF!</v>
      </c>
      <c r="AI40" s="54" t="e">
        <f>IF(AND('Mapa final'!#REF!="Baja",'Mapa final'!#REF!="Catastrófico"),CONCATENATE("R5C",'Mapa final'!#REF!),"")</f>
        <v>#REF!</v>
      </c>
      <c r="AJ40" s="54" t="e">
        <f>IF(AND('Mapa final'!#REF!="Baja",'Mapa final'!#REF!="Catastrófico"),CONCATENATE("R5C",'Mapa final'!#REF!),"")</f>
        <v>#REF!</v>
      </c>
      <c r="AK40" s="54" t="e">
        <f>IF(AND('Mapa final'!#REF!="Baja",'Mapa final'!#REF!="Catastrófico"),CONCATENATE("R5C",'Mapa final'!#REF!),"")</f>
        <v>#REF!</v>
      </c>
      <c r="AL40" s="54" t="e">
        <f>IF(AND('Mapa final'!#REF!="Baja",'Mapa final'!#REF!="Catastrófico"),CONCATENATE("R5C",'Mapa final'!#REF!),"")</f>
        <v>#REF!</v>
      </c>
      <c r="AM40" s="55" t="e">
        <f>IF(AND('Mapa final'!#REF!="Baja",'Mapa final'!#REF!="Catastrófico"),CONCATENATE("R5C",'Mapa final'!#REF!),"")</f>
        <v>#REF!</v>
      </c>
      <c r="AN40" s="81"/>
      <c r="AO40" s="355"/>
      <c r="AP40" s="356"/>
      <c r="AQ40" s="356"/>
      <c r="AR40" s="356"/>
      <c r="AS40" s="356"/>
      <c r="AT40" s="357"/>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4.95" customHeight="1" x14ac:dyDescent="0.3">
      <c r="A41" s="81"/>
      <c r="B41" s="236"/>
      <c r="C41" s="236"/>
      <c r="D41" s="237"/>
      <c r="E41" s="335"/>
      <c r="F41" s="334"/>
      <c r="G41" s="334"/>
      <c r="H41" s="334"/>
      <c r="I41" s="334"/>
      <c r="J41" s="74" t="e">
        <f>IF(AND('Mapa final'!#REF!="Baja",'Mapa final'!#REF!="Leve"),CONCATENATE("R6C",'Mapa final'!#REF!),"")</f>
        <v>#REF!</v>
      </c>
      <c r="K41" s="75" t="e">
        <f>IF(AND('Mapa final'!#REF!="Baja",'Mapa final'!#REF!="Leve"),CONCATENATE("R6C",'Mapa final'!#REF!),"")</f>
        <v>#REF!</v>
      </c>
      <c r="L41" s="75" t="e">
        <f>IF(AND('Mapa final'!#REF!="Baja",'Mapa final'!#REF!="Leve"),CONCATENATE("R6C",'Mapa final'!#REF!),"")</f>
        <v>#REF!</v>
      </c>
      <c r="M41" s="75" t="e">
        <f>IF(AND('Mapa final'!#REF!="Baja",'Mapa final'!#REF!="Leve"),CONCATENATE("R6C",'Mapa final'!#REF!),"")</f>
        <v>#REF!</v>
      </c>
      <c r="N41" s="75" t="e">
        <f>IF(AND('Mapa final'!#REF!="Baja",'Mapa final'!#REF!="Leve"),CONCATENATE("R6C",'Mapa final'!#REF!),"")</f>
        <v>#REF!</v>
      </c>
      <c r="O41" s="76" t="e">
        <f>IF(AND('Mapa final'!#REF!="Baja",'Mapa final'!#REF!="Leve"),CONCATENATE("R6C",'Mapa final'!#REF!),"")</f>
        <v>#REF!</v>
      </c>
      <c r="P41" s="65" t="e">
        <f>IF(AND('Mapa final'!#REF!="Baja",'Mapa final'!#REF!="Menor"),CONCATENATE("R6C",'Mapa final'!#REF!),"")</f>
        <v>#REF!</v>
      </c>
      <c r="Q41" s="66" t="e">
        <f>IF(AND('Mapa final'!#REF!="Baja",'Mapa final'!#REF!="Menor"),CONCATENATE("R6C",'Mapa final'!#REF!),"")</f>
        <v>#REF!</v>
      </c>
      <c r="R41" s="66" t="e">
        <f>IF(AND('Mapa final'!#REF!="Baja",'Mapa final'!#REF!="Menor"),CONCATENATE("R6C",'Mapa final'!#REF!),"")</f>
        <v>#REF!</v>
      </c>
      <c r="S41" s="66" t="e">
        <f>IF(AND('Mapa final'!#REF!="Baja",'Mapa final'!#REF!="Menor"),CONCATENATE("R6C",'Mapa final'!#REF!),"")</f>
        <v>#REF!</v>
      </c>
      <c r="T41" s="66" t="e">
        <f>IF(AND('Mapa final'!#REF!="Baja",'Mapa final'!#REF!="Menor"),CONCATENATE("R6C",'Mapa final'!#REF!),"")</f>
        <v>#REF!</v>
      </c>
      <c r="U41" s="67" t="e">
        <f>IF(AND('Mapa final'!#REF!="Baja",'Mapa final'!#REF!="Menor"),CONCATENATE("R6C",'Mapa final'!#REF!),"")</f>
        <v>#REF!</v>
      </c>
      <c r="V41" s="65" t="e">
        <f>IF(AND('Mapa final'!#REF!="Baja",'Mapa final'!#REF!="Moderado"),CONCATENATE("R6C",'Mapa final'!#REF!),"")</f>
        <v>#REF!</v>
      </c>
      <c r="W41" s="66" t="e">
        <f>IF(AND('Mapa final'!#REF!="Baja",'Mapa final'!#REF!="Moderado"),CONCATENATE("R6C",'Mapa final'!#REF!),"")</f>
        <v>#REF!</v>
      </c>
      <c r="X41" s="66" t="e">
        <f>IF(AND('Mapa final'!#REF!="Baja",'Mapa final'!#REF!="Moderado"),CONCATENATE("R6C",'Mapa final'!#REF!),"")</f>
        <v>#REF!</v>
      </c>
      <c r="Y41" s="66" t="e">
        <f>IF(AND('Mapa final'!#REF!="Baja",'Mapa final'!#REF!="Moderado"),CONCATENATE("R6C",'Mapa final'!#REF!),"")</f>
        <v>#REF!</v>
      </c>
      <c r="Z41" s="66" t="e">
        <f>IF(AND('Mapa final'!#REF!="Baja",'Mapa final'!#REF!="Moderado"),CONCATENATE("R6C",'Mapa final'!#REF!),"")</f>
        <v>#REF!</v>
      </c>
      <c r="AA41" s="67" t="e">
        <f>IF(AND('Mapa final'!#REF!="Baja",'Mapa final'!#REF!="Moderado"),CONCATENATE("R6C",'Mapa final'!#REF!),"")</f>
        <v>#REF!</v>
      </c>
      <c r="AB41" s="50" t="e">
        <f>IF(AND('Mapa final'!#REF!="Baja",'Mapa final'!#REF!="Mayor"),CONCATENATE("R6C",'Mapa final'!#REF!),"")</f>
        <v>#REF!</v>
      </c>
      <c r="AC41" s="51" t="e">
        <f>IF(AND('Mapa final'!#REF!="Baja",'Mapa final'!#REF!="Mayor"),CONCATENATE("R6C",'Mapa final'!#REF!),"")</f>
        <v>#REF!</v>
      </c>
      <c r="AD41" s="51" t="e">
        <f>IF(AND('Mapa final'!#REF!="Baja",'Mapa final'!#REF!="Mayor"),CONCATENATE("R6C",'Mapa final'!#REF!),"")</f>
        <v>#REF!</v>
      </c>
      <c r="AE41" s="51" t="e">
        <f>IF(AND('Mapa final'!#REF!="Baja",'Mapa final'!#REF!="Mayor"),CONCATENATE("R6C",'Mapa final'!#REF!),"")</f>
        <v>#REF!</v>
      </c>
      <c r="AF41" s="51" t="e">
        <f>IF(AND('Mapa final'!#REF!="Baja",'Mapa final'!#REF!="Mayor"),CONCATENATE("R6C",'Mapa final'!#REF!),"")</f>
        <v>#REF!</v>
      </c>
      <c r="AG41" s="52" t="e">
        <f>IF(AND('Mapa final'!#REF!="Baja",'Mapa final'!#REF!="Mayor"),CONCATENATE("R6C",'Mapa final'!#REF!),"")</f>
        <v>#REF!</v>
      </c>
      <c r="AH41" s="53" t="e">
        <f>IF(AND('Mapa final'!#REF!="Baja",'Mapa final'!#REF!="Catastrófico"),CONCATENATE("R6C",'Mapa final'!#REF!),"")</f>
        <v>#REF!</v>
      </c>
      <c r="AI41" s="54" t="e">
        <f>IF(AND('Mapa final'!#REF!="Baja",'Mapa final'!#REF!="Catastrófico"),CONCATENATE("R6C",'Mapa final'!#REF!),"")</f>
        <v>#REF!</v>
      </c>
      <c r="AJ41" s="54" t="e">
        <f>IF(AND('Mapa final'!#REF!="Baja",'Mapa final'!#REF!="Catastrófico"),CONCATENATE("R6C",'Mapa final'!#REF!),"")</f>
        <v>#REF!</v>
      </c>
      <c r="AK41" s="54" t="e">
        <f>IF(AND('Mapa final'!#REF!="Baja",'Mapa final'!#REF!="Catastrófico"),CONCATENATE("R6C",'Mapa final'!#REF!),"")</f>
        <v>#REF!</v>
      </c>
      <c r="AL41" s="54" t="e">
        <f>IF(AND('Mapa final'!#REF!="Baja",'Mapa final'!#REF!="Catastrófico"),CONCATENATE("R6C",'Mapa final'!#REF!),"")</f>
        <v>#REF!</v>
      </c>
      <c r="AM41" s="55" t="e">
        <f>IF(AND('Mapa final'!#REF!="Baja",'Mapa final'!#REF!="Catastrófico"),CONCATENATE("R6C",'Mapa final'!#REF!),"")</f>
        <v>#REF!</v>
      </c>
      <c r="AN41" s="81"/>
      <c r="AO41" s="355"/>
      <c r="AP41" s="356"/>
      <c r="AQ41" s="356"/>
      <c r="AR41" s="356"/>
      <c r="AS41" s="356"/>
      <c r="AT41" s="357"/>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4.95" customHeight="1" x14ac:dyDescent="0.3">
      <c r="A42" s="81"/>
      <c r="B42" s="236"/>
      <c r="C42" s="236"/>
      <c r="D42" s="237"/>
      <c r="E42" s="335"/>
      <c r="F42" s="334"/>
      <c r="G42" s="334"/>
      <c r="H42" s="334"/>
      <c r="I42" s="334"/>
      <c r="J42" s="74" t="e">
        <f>IF(AND('Mapa final'!#REF!="Baja",'Mapa final'!#REF!="Leve"),CONCATENATE("R7C",'Mapa final'!#REF!),"")</f>
        <v>#REF!</v>
      </c>
      <c r="K42" s="75" t="e">
        <f>IF(AND('Mapa final'!#REF!="Baja",'Mapa final'!#REF!="Leve"),CONCATENATE("R7C",'Mapa final'!#REF!),"")</f>
        <v>#REF!</v>
      </c>
      <c r="L42" s="75" t="e">
        <f>IF(AND('Mapa final'!#REF!="Baja",'Mapa final'!#REF!="Leve"),CONCATENATE("R7C",'Mapa final'!#REF!),"")</f>
        <v>#REF!</v>
      </c>
      <c r="M42" s="75" t="e">
        <f>IF(AND('Mapa final'!#REF!="Baja",'Mapa final'!#REF!="Leve"),CONCATENATE("R7C",'Mapa final'!#REF!),"")</f>
        <v>#REF!</v>
      </c>
      <c r="N42" s="75" t="e">
        <f>IF(AND('Mapa final'!#REF!="Baja",'Mapa final'!#REF!="Leve"),CONCATENATE("R7C",'Mapa final'!#REF!),"")</f>
        <v>#REF!</v>
      </c>
      <c r="O42" s="76" t="e">
        <f>IF(AND('Mapa final'!#REF!="Baja",'Mapa final'!#REF!="Leve"),CONCATENATE("R7C",'Mapa final'!#REF!),"")</f>
        <v>#REF!</v>
      </c>
      <c r="P42" s="65" t="e">
        <f>IF(AND('Mapa final'!#REF!="Baja",'Mapa final'!#REF!="Menor"),CONCATENATE("R7C",'Mapa final'!#REF!),"")</f>
        <v>#REF!</v>
      </c>
      <c r="Q42" s="66" t="e">
        <f>IF(AND('Mapa final'!#REF!="Baja",'Mapa final'!#REF!="Menor"),CONCATENATE("R7C",'Mapa final'!#REF!),"")</f>
        <v>#REF!</v>
      </c>
      <c r="R42" s="66" t="e">
        <f>IF(AND('Mapa final'!#REF!="Baja",'Mapa final'!#REF!="Menor"),CONCATENATE("R7C",'Mapa final'!#REF!),"")</f>
        <v>#REF!</v>
      </c>
      <c r="S42" s="66" t="e">
        <f>IF(AND('Mapa final'!#REF!="Baja",'Mapa final'!#REF!="Menor"),CONCATENATE("R7C",'Mapa final'!#REF!),"")</f>
        <v>#REF!</v>
      </c>
      <c r="T42" s="66" t="e">
        <f>IF(AND('Mapa final'!#REF!="Baja",'Mapa final'!#REF!="Menor"),CONCATENATE("R7C",'Mapa final'!#REF!),"")</f>
        <v>#REF!</v>
      </c>
      <c r="U42" s="67" t="e">
        <f>IF(AND('Mapa final'!#REF!="Baja",'Mapa final'!#REF!="Menor"),CONCATENATE("R7C",'Mapa final'!#REF!),"")</f>
        <v>#REF!</v>
      </c>
      <c r="V42" s="65" t="e">
        <f>IF(AND('Mapa final'!#REF!="Baja",'Mapa final'!#REF!="Moderado"),CONCATENATE("R7C",'Mapa final'!#REF!),"")</f>
        <v>#REF!</v>
      </c>
      <c r="W42" s="66" t="e">
        <f>IF(AND('Mapa final'!#REF!="Baja",'Mapa final'!#REF!="Moderado"),CONCATENATE("R7C",'Mapa final'!#REF!),"")</f>
        <v>#REF!</v>
      </c>
      <c r="X42" s="66" t="e">
        <f>IF(AND('Mapa final'!#REF!="Baja",'Mapa final'!#REF!="Moderado"),CONCATENATE("R7C",'Mapa final'!#REF!),"")</f>
        <v>#REF!</v>
      </c>
      <c r="Y42" s="66" t="e">
        <f>IF(AND('Mapa final'!#REF!="Baja",'Mapa final'!#REF!="Moderado"),CONCATENATE("R7C",'Mapa final'!#REF!),"")</f>
        <v>#REF!</v>
      </c>
      <c r="Z42" s="66" t="e">
        <f>IF(AND('Mapa final'!#REF!="Baja",'Mapa final'!#REF!="Moderado"),CONCATENATE("R7C",'Mapa final'!#REF!),"")</f>
        <v>#REF!</v>
      </c>
      <c r="AA42" s="67" t="e">
        <f>IF(AND('Mapa final'!#REF!="Baja",'Mapa final'!#REF!="Moderado"),CONCATENATE("R7C",'Mapa final'!#REF!),"")</f>
        <v>#REF!</v>
      </c>
      <c r="AB42" s="50" t="e">
        <f>IF(AND('Mapa final'!#REF!="Baja",'Mapa final'!#REF!="Mayor"),CONCATENATE("R7C",'Mapa final'!#REF!),"")</f>
        <v>#REF!</v>
      </c>
      <c r="AC42" s="51" t="e">
        <f>IF(AND('Mapa final'!#REF!="Baja",'Mapa final'!#REF!="Mayor"),CONCATENATE("R7C",'Mapa final'!#REF!),"")</f>
        <v>#REF!</v>
      </c>
      <c r="AD42" s="51" t="e">
        <f>IF(AND('Mapa final'!#REF!="Baja",'Mapa final'!#REF!="Mayor"),CONCATENATE("R7C",'Mapa final'!#REF!),"")</f>
        <v>#REF!</v>
      </c>
      <c r="AE42" s="51" t="e">
        <f>IF(AND('Mapa final'!#REF!="Baja",'Mapa final'!#REF!="Mayor"),CONCATENATE("R7C",'Mapa final'!#REF!),"")</f>
        <v>#REF!</v>
      </c>
      <c r="AF42" s="51" t="e">
        <f>IF(AND('Mapa final'!#REF!="Baja",'Mapa final'!#REF!="Mayor"),CONCATENATE("R7C",'Mapa final'!#REF!),"")</f>
        <v>#REF!</v>
      </c>
      <c r="AG42" s="52" t="e">
        <f>IF(AND('Mapa final'!#REF!="Baja",'Mapa final'!#REF!="Mayor"),CONCATENATE("R7C",'Mapa final'!#REF!),"")</f>
        <v>#REF!</v>
      </c>
      <c r="AH42" s="53" t="e">
        <f>IF(AND('Mapa final'!#REF!="Baja",'Mapa final'!#REF!="Catastrófico"),CONCATENATE("R7C",'Mapa final'!#REF!),"")</f>
        <v>#REF!</v>
      </c>
      <c r="AI42" s="54" t="e">
        <f>IF(AND('Mapa final'!#REF!="Baja",'Mapa final'!#REF!="Catastrófico"),CONCATENATE("R7C",'Mapa final'!#REF!),"")</f>
        <v>#REF!</v>
      </c>
      <c r="AJ42" s="54" t="e">
        <f>IF(AND('Mapa final'!#REF!="Baja",'Mapa final'!#REF!="Catastrófico"),CONCATENATE("R7C",'Mapa final'!#REF!),"")</f>
        <v>#REF!</v>
      </c>
      <c r="AK42" s="54" t="e">
        <f>IF(AND('Mapa final'!#REF!="Baja",'Mapa final'!#REF!="Catastrófico"),CONCATENATE("R7C",'Mapa final'!#REF!),"")</f>
        <v>#REF!</v>
      </c>
      <c r="AL42" s="54" t="e">
        <f>IF(AND('Mapa final'!#REF!="Baja",'Mapa final'!#REF!="Catastrófico"),CONCATENATE("R7C",'Mapa final'!#REF!),"")</f>
        <v>#REF!</v>
      </c>
      <c r="AM42" s="55" t="e">
        <f>IF(AND('Mapa final'!#REF!="Baja",'Mapa final'!#REF!="Catastrófico"),CONCATENATE("R7C",'Mapa final'!#REF!),"")</f>
        <v>#REF!</v>
      </c>
      <c r="AN42" s="81"/>
      <c r="AO42" s="355"/>
      <c r="AP42" s="356"/>
      <c r="AQ42" s="356"/>
      <c r="AR42" s="356"/>
      <c r="AS42" s="356"/>
      <c r="AT42" s="357"/>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4.95" customHeight="1" x14ac:dyDescent="0.3">
      <c r="A43" s="81"/>
      <c r="B43" s="236"/>
      <c r="C43" s="236"/>
      <c r="D43" s="237"/>
      <c r="E43" s="335"/>
      <c r="F43" s="334"/>
      <c r="G43" s="334"/>
      <c r="H43" s="334"/>
      <c r="I43" s="334"/>
      <c r="J43" s="74" t="e">
        <f>IF(AND('Mapa final'!#REF!="Baja",'Mapa final'!#REF!="Leve"),CONCATENATE("R8C",'Mapa final'!#REF!),"")</f>
        <v>#REF!</v>
      </c>
      <c r="K43" s="75" t="e">
        <f>IF(AND('Mapa final'!#REF!="Baja",'Mapa final'!#REF!="Leve"),CONCATENATE("R8C",'Mapa final'!#REF!),"")</f>
        <v>#REF!</v>
      </c>
      <c r="L43" s="75" t="e">
        <f>IF(AND('Mapa final'!#REF!="Baja",'Mapa final'!#REF!="Leve"),CONCATENATE("R8C",'Mapa final'!#REF!),"")</f>
        <v>#REF!</v>
      </c>
      <c r="M43" s="75" t="e">
        <f>IF(AND('Mapa final'!#REF!="Baja",'Mapa final'!#REF!="Leve"),CONCATENATE("R8C",'Mapa final'!#REF!),"")</f>
        <v>#REF!</v>
      </c>
      <c r="N43" s="75" t="e">
        <f>IF(AND('Mapa final'!#REF!="Baja",'Mapa final'!#REF!="Leve"),CONCATENATE("R8C",'Mapa final'!#REF!),"")</f>
        <v>#REF!</v>
      </c>
      <c r="O43" s="76" t="e">
        <f>IF(AND('Mapa final'!#REF!="Baja",'Mapa final'!#REF!="Leve"),CONCATENATE("R8C",'Mapa final'!#REF!),"")</f>
        <v>#REF!</v>
      </c>
      <c r="P43" s="65" t="e">
        <f>IF(AND('Mapa final'!#REF!="Baja",'Mapa final'!#REF!="Menor"),CONCATENATE("R8C",'Mapa final'!#REF!),"")</f>
        <v>#REF!</v>
      </c>
      <c r="Q43" s="66" t="e">
        <f>IF(AND('Mapa final'!#REF!="Baja",'Mapa final'!#REF!="Menor"),CONCATENATE("R8C",'Mapa final'!#REF!),"")</f>
        <v>#REF!</v>
      </c>
      <c r="R43" s="66" t="e">
        <f>IF(AND('Mapa final'!#REF!="Baja",'Mapa final'!#REF!="Menor"),CONCATENATE("R8C",'Mapa final'!#REF!),"")</f>
        <v>#REF!</v>
      </c>
      <c r="S43" s="66" t="e">
        <f>IF(AND('Mapa final'!#REF!="Baja",'Mapa final'!#REF!="Menor"),CONCATENATE("R8C",'Mapa final'!#REF!),"")</f>
        <v>#REF!</v>
      </c>
      <c r="T43" s="66" t="e">
        <f>IF(AND('Mapa final'!#REF!="Baja",'Mapa final'!#REF!="Menor"),CONCATENATE("R8C",'Mapa final'!#REF!),"")</f>
        <v>#REF!</v>
      </c>
      <c r="U43" s="67" t="e">
        <f>IF(AND('Mapa final'!#REF!="Baja",'Mapa final'!#REF!="Menor"),CONCATENATE("R8C",'Mapa final'!#REF!),"")</f>
        <v>#REF!</v>
      </c>
      <c r="V43" s="65" t="e">
        <f>IF(AND('Mapa final'!#REF!="Baja",'Mapa final'!#REF!="Moderado"),CONCATENATE("R8C",'Mapa final'!#REF!),"")</f>
        <v>#REF!</v>
      </c>
      <c r="W43" s="66" t="e">
        <f>IF(AND('Mapa final'!#REF!="Baja",'Mapa final'!#REF!="Moderado"),CONCATENATE("R8C",'Mapa final'!#REF!),"")</f>
        <v>#REF!</v>
      </c>
      <c r="X43" s="66" t="e">
        <f>IF(AND('Mapa final'!#REF!="Baja",'Mapa final'!#REF!="Moderado"),CONCATENATE("R8C",'Mapa final'!#REF!),"")</f>
        <v>#REF!</v>
      </c>
      <c r="Y43" s="66" t="e">
        <f>IF(AND('Mapa final'!#REF!="Baja",'Mapa final'!#REF!="Moderado"),CONCATENATE("R8C",'Mapa final'!#REF!),"")</f>
        <v>#REF!</v>
      </c>
      <c r="Z43" s="66" t="e">
        <f>IF(AND('Mapa final'!#REF!="Baja",'Mapa final'!#REF!="Moderado"),CONCATENATE("R8C",'Mapa final'!#REF!),"")</f>
        <v>#REF!</v>
      </c>
      <c r="AA43" s="67" t="e">
        <f>IF(AND('Mapa final'!#REF!="Baja",'Mapa final'!#REF!="Moderado"),CONCATENATE("R8C",'Mapa final'!#REF!),"")</f>
        <v>#REF!</v>
      </c>
      <c r="AB43" s="50" t="e">
        <f>IF(AND('Mapa final'!#REF!="Baja",'Mapa final'!#REF!="Mayor"),CONCATENATE("R8C",'Mapa final'!#REF!),"")</f>
        <v>#REF!</v>
      </c>
      <c r="AC43" s="51" t="e">
        <f>IF(AND('Mapa final'!#REF!="Baja",'Mapa final'!#REF!="Mayor"),CONCATENATE("R8C",'Mapa final'!#REF!),"")</f>
        <v>#REF!</v>
      </c>
      <c r="AD43" s="51" t="e">
        <f>IF(AND('Mapa final'!#REF!="Baja",'Mapa final'!#REF!="Mayor"),CONCATENATE("R8C",'Mapa final'!#REF!),"")</f>
        <v>#REF!</v>
      </c>
      <c r="AE43" s="51" t="e">
        <f>IF(AND('Mapa final'!#REF!="Baja",'Mapa final'!#REF!="Mayor"),CONCATENATE("R8C",'Mapa final'!#REF!),"")</f>
        <v>#REF!</v>
      </c>
      <c r="AF43" s="51" t="e">
        <f>IF(AND('Mapa final'!#REF!="Baja",'Mapa final'!#REF!="Mayor"),CONCATENATE("R8C",'Mapa final'!#REF!),"")</f>
        <v>#REF!</v>
      </c>
      <c r="AG43" s="52" t="e">
        <f>IF(AND('Mapa final'!#REF!="Baja",'Mapa final'!#REF!="Mayor"),CONCATENATE("R8C",'Mapa final'!#REF!),"")</f>
        <v>#REF!</v>
      </c>
      <c r="AH43" s="53" t="e">
        <f>IF(AND('Mapa final'!#REF!="Baja",'Mapa final'!#REF!="Catastrófico"),CONCATENATE("R8C",'Mapa final'!#REF!),"")</f>
        <v>#REF!</v>
      </c>
      <c r="AI43" s="54" t="e">
        <f>IF(AND('Mapa final'!#REF!="Baja",'Mapa final'!#REF!="Catastrófico"),CONCATENATE("R8C",'Mapa final'!#REF!),"")</f>
        <v>#REF!</v>
      </c>
      <c r="AJ43" s="54" t="e">
        <f>IF(AND('Mapa final'!#REF!="Baja",'Mapa final'!#REF!="Catastrófico"),CONCATENATE("R8C",'Mapa final'!#REF!),"")</f>
        <v>#REF!</v>
      </c>
      <c r="AK43" s="54" t="e">
        <f>IF(AND('Mapa final'!#REF!="Baja",'Mapa final'!#REF!="Catastrófico"),CONCATENATE("R8C",'Mapa final'!#REF!),"")</f>
        <v>#REF!</v>
      </c>
      <c r="AL43" s="54" t="e">
        <f>IF(AND('Mapa final'!#REF!="Baja",'Mapa final'!#REF!="Catastrófico"),CONCATENATE("R8C",'Mapa final'!#REF!),"")</f>
        <v>#REF!</v>
      </c>
      <c r="AM43" s="55" t="e">
        <f>IF(AND('Mapa final'!#REF!="Baja",'Mapa final'!#REF!="Catastrófico"),CONCATENATE("R8C",'Mapa final'!#REF!),"")</f>
        <v>#REF!</v>
      </c>
      <c r="AN43" s="81"/>
      <c r="AO43" s="355"/>
      <c r="AP43" s="356"/>
      <c r="AQ43" s="356"/>
      <c r="AR43" s="356"/>
      <c r="AS43" s="356"/>
      <c r="AT43" s="357"/>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4.95" customHeight="1" x14ac:dyDescent="0.3">
      <c r="A44" s="81"/>
      <c r="B44" s="236"/>
      <c r="C44" s="236"/>
      <c r="D44" s="237"/>
      <c r="E44" s="335"/>
      <c r="F44" s="334"/>
      <c r="G44" s="334"/>
      <c r="H44" s="334"/>
      <c r="I44" s="334"/>
      <c r="J44" s="74" t="e">
        <f>IF(AND('Mapa final'!#REF!="Baja",'Mapa final'!#REF!="Leve"),CONCATENATE("R9C",'Mapa final'!#REF!),"")</f>
        <v>#REF!</v>
      </c>
      <c r="K44" s="75" t="e">
        <f>IF(AND('Mapa final'!#REF!="Baja",'Mapa final'!#REF!="Leve"),CONCATENATE("R9C",'Mapa final'!#REF!),"")</f>
        <v>#REF!</v>
      </c>
      <c r="L44" s="75" t="e">
        <f>IF(AND('Mapa final'!#REF!="Baja",'Mapa final'!#REF!="Leve"),CONCATENATE("R9C",'Mapa final'!#REF!),"")</f>
        <v>#REF!</v>
      </c>
      <c r="M44" s="75" t="e">
        <f>IF(AND('Mapa final'!#REF!="Baja",'Mapa final'!#REF!="Leve"),CONCATENATE("R9C",'Mapa final'!#REF!),"")</f>
        <v>#REF!</v>
      </c>
      <c r="N44" s="75" t="e">
        <f>IF(AND('Mapa final'!#REF!="Baja",'Mapa final'!#REF!="Leve"),CONCATENATE("R9C",'Mapa final'!#REF!),"")</f>
        <v>#REF!</v>
      </c>
      <c r="O44" s="76" t="e">
        <f>IF(AND('Mapa final'!#REF!="Baja",'Mapa final'!#REF!="Leve"),CONCATENATE("R9C",'Mapa final'!#REF!),"")</f>
        <v>#REF!</v>
      </c>
      <c r="P44" s="65" t="e">
        <f>IF(AND('Mapa final'!#REF!="Baja",'Mapa final'!#REF!="Menor"),CONCATENATE("R9C",'Mapa final'!#REF!),"")</f>
        <v>#REF!</v>
      </c>
      <c r="Q44" s="66" t="e">
        <f>IF(AND('Mapa final'!#REF!="Baja",'Mapa final'!#REF!="Menor"),CONCATENATE("R9C",'Mapa final'!#REF!),"")</f>
        <v>#REF!</v>
      </c>
      <c r="R44" s="66" t="e">
        <f>IF(AND('Mapa final'!#REF!="Baja",'Mapa final'!#REF!="Menor"),CONCATENATE("R9C",'Mapa final'!#REF!),"")</f>
        <v>#REF!</v>
      </c>
      <c r="S44" s="66" t="e">
        <f>IF(AND('Mapa final'!#REF!="Baja",'Mapa final'!#REF!="Menor"),CONCATENATE("R9C",'Mapa final'!#REF!),"")</f>
        <v>#REF!</v>
      </c>
      <c r="T44" s="66" t="e">
        <f>IF(AND('Mapa final'!#REF!="Baja",'Mapa final'!#REF!="Menor"),CONCATENATE("R9C",'Mapa final'!#REF!),"")</f>
        <v>#REF!</v>
      </c>
      <c r="U44" s="67" t="e">
        <f>IF(AND('Mapa final'!#REF!="Baja",'Mapa final'!#REF!="Menor"),CONCATENATE("R9C",'Mapa final'!#REF!),"")</f>
        <v>#REF!</v>
      </c>
      <c r="V44" s="65" t="e">
        <f>IF(AND('Mapa final'!#REF!="Baja",'Mapa final'!#REF!="Moderado"),CONCATENATE("R9C",'Mapa final'!#REF!),"")</f>
        <v>#REF!</v>
      </c>
      <c r="W44" s="66" t="e">
        <f>IF(AND('Mapa final'!#REF!="Baja",'Mapa final'!#REF!="Moderado"),CONCATENATE("R9C",'Mapa final'!#REF!),"")</f>
        <v>#REF!</v>
      </c>
      <c r="X44" s="66" t="e">
        <f>IF(AND('Mapa final'!#REF!="Baja",'Mapa final'!#REF!="Moderado"),CONCATENATE("R9C",'Mapa final'!#REF!),"")</f>
        <v>#REF!</v>
      </c>
      <c r="Y44" s="66" t="e">
        <f>IF(AND('Mapa final'!#REF!="Baja",'Mapa final'!#REF!="Moderado"),CONCATENATE("R9C",'Mapa final'!#REF!),"")</f>
        <v>#REF!</v>
      </c>
      <c r="Z44" s="66" t="e">
        <f>IF(AND('Mapa final'!#REF!="Baja",'Mapa final'!#REF!="Moderado"),CONCATENATE("R9C",'Mapa final'!#REF!),"")</f>
        <v>#REF!</v>
      </c>
      <c r="AA44" s="67" t="e">
        <f>IF(AND('Mapa final'!#REF!="Baja",'Mapa final'!#REF!="Moderado"),CONCATENATE("R9C",'Mapa final'!#REF!),"")</f>
        <v>#REF!</v>
      </c>
      <c r="AB44" s="50" t="e">
        <f>IF(AND('Mapa final'!#REF!="Baja",'Mapa final'!#REF!="Mayor"),CONCATENATE("R9C",'Mapa final'!#REF!),"")</f>
        <v>#REF!</v>
      </c>
      <c r="AC44" s="51" t="e">
        <f>IF(AND('Mapa final'!#REF!="Baja",'Mapa final'!#REF!="Mayor"),CONCATENATE("R9C",'Mapa final'!#REF!),"")</f>
        <v>#REF!</v>
      </c>
      <c r="AD44" s="51" t="e">
        <f>IF(AND('Mapa final'!#REF!="Baja",'Mapa final'!#REF!="Mayor"),CONCATENATE("R9C",'Mapa final'!#REF!),"")</f>
        <v>#REF!</v>
      </c>
      <c r="AE44" s="51" t="e">
        <f>IF(AND('Mapa final'!#REF!="Baja",'Mapa final'!#REF!="Mayor"),CONCATENATE("R9C",'Mapa final'!#REF!),"")</f>
        <v>#REF!</v>
      </c>
      <c r="AF44" s="51" t="e">
        <f>IF(AND('Mapa final'!#REF!="Baja",'Mapa final'!#REF!="Mayor"),CONCATENATE("R9C",'Mapa final'!#REF!),"")</f>
        <v>#REF!</v>
      </c>
      <c r="AG44" s="52" t="e">
        <f>IF(AND('Mapa final'!#REF!="Baja",'Mapa final'!#REF!="Mayor"),CONCATENATE("R9C",'Mapa final'!#REF!),"")</f>
        <v>#REF!</v>
      </c>
      <c r="AH44" s="53" t="e">
        <f>IF(AND('Mapa final'!#REF!="Baja",'Mapa final'!#REF!="Catastrófico"),CONCATENATE("R9C",'Mapa final'!#REF!),"")</f>
        <v>#REF!</v>
      </c>
      <c r="AI44" s="54" t="e">
        <f>IF(AND('Mapa final'!#REF!="Baja",'Mapa final'!#REF!="Catastrófico"),CONCATENATE("R9C",'Mapa final'!#REF!),"")</f>
        <v>#REF!</v>
      </c>
      <c r="AJ44" s="54" t="e">
        <f>IF(AND('Mapa final'!#REF!="Baja",'Mapa final'!#REF!="Catastrófico"),CONCATENATE("R9C",'Mapa final'!#REF!),"")</f>
        <v>#REF!</v>
      </c>
      <c r="AK44" s="54" t="e">
        <f>IF(AND('Mapa final'!#REF!="Baja",'Mapa final'!#REF!="Catastrófico"),CONCATENATE("R9C",'Mapa final'!#REF!),"")</f>
        <v>#REF!</v>
      </c>
      <c r="AL44" s="54" t="e">
        <f>IF(AND('Mapa final'!#REF!="Baja",'Mapa final'!#REF!="Catastrófico"),CONCATENATE("R9C",'Mapa final'!#REF!),"")</f>
        <v>#REF!</v>
      </c>
      <c r="AM44" s="55" t="e">
        <f>IF(AND('Mapa final'!#REF!="Baja",'Mapa final'!#REF!="Catastrófico"),CONCATENATE("R9C",'Mapa final'!#REF!),"")</f>
        <v>#REF!</v>
      </c>
      <c r="AN44" s="81"/>
      <c r="AO44" s="355"/>
      <c r="AP44" s="356"/>
      <c r="AQ44" s="356"/>
      <c r="AR44" s="356"/>
      <c r="AS44" s="356"/>
      <c r="AT44" s="357"/>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8" customHeight="1" thickBot="1" x14ac:dyDescent="0.35">
      <c r="A45" s="81"/>
      <c r="B45" s="236"/>
      <c r="C45" s="236"/>
      <c r="D45" s="237"/>
      <c r="E45" s="336"/>
      <c r="F45" s="337"/>
      <c r="G45" s="337"/>
      <c r="H45" s="337"/>
      <c r="I45" s="337"/>
      <c r="J45" s="77" t="e">
        <f>IF(AND('Mapa final'!#REF!="Baja",'Mapa final'!#REF!="Leve"),CONCATENATE("R10C",'Mapa final'!#REF!),"")</f>
        <v>#REF!</v>
      </c>
      <c r="K45" s="78" t="e">
        <f>IF(AND('Mapa final'!#REF!="Baja",'Mapa final'!#REF!="Leve"),CONCATENATE("R10C",'Mapa final'!#REF!),"")</f>
        <v>#REF!</v>
      </c>
      <c r="L45" s="78" t="e">
        <f>IF(AND('Mapa final'!#REF!="Baja",'Mapa final'!#REF!="Leve"),CONCATENATE("R10C",'Mapa final'!#REF!),"")</f>
        <v>#REF!</v>
      </c>
      <c r="M45" s="78" t="e">
        <f>IF(AND('Mapa final'!#REF!="Baja",'Mapa final'!#REF!="Leve"),CONCATENATE("R10C",'Mapa final'!#REF!),"")</f>
        <v>#REF!</v>
      </c>
      <c r="N45" s="78" t="e">
        <f>IF(AND('Mapa final'!#REF!="Baja",'Mapa final'!#REF!="Leve"),CONCATENATE("R10C",'Mapa final'!#REF!),"")</f>
        <v>#REF!</v>
      </c>
      <c r="O45" s="79" t="e">
        <f>IF(AND('Mapa final'!#REF!="Baja",'Mapa final'!#REF!="Leve"),CONCATENATE("R10C",'Mapa final'!#REF!),"")</f>
        <v>#REF!</v>
      </c>
      <c r="P45" s="65" t="e">
        <f>IF(AND('Mapa final'!#REF!="Baja",'Mapa final'!#REF!="Menor"),CONCATENATE("R10C",'Mapa final'!#REF!),"")</f>
        <v>#REF!</v>
      </c>
      <c r="Q45" s="66" t="e">
        <f>IF(AND('Mapa final'!#REF!="Baja",'Mapa final'!#REF!="Menor"),CONCATENATE("R10C",'Mapa final'!#REF!),"")</f>
        <v>#REF!</v>
      </c>
      <c r="R45" s="66" t="e">
        <f>IF(AND('Mapa final'!#REF!="Baja",'Mapa final'!#REF!="Menor"),CONCATENATE("R10C",'Mapa final'!#REF!),"")</f>
        <v>#REF!</v>
      </c>
      <c r="S45" s="66" t="e">
        <f>IF(AND('Mapa final'!#REF!="Baja",'Mapa final'!#REF!="Menor"),CONCATENATE("R10C",'Mapa final'!#REF!),"")</f>
        <v>#REF!</v>
      </c>
      <c r="T45" s="66" t="e">
        <f>IF(AND('Mapa final'!#REF!="Baja",'Mapa final'!#REF!="Menor"),CONCATENATE("R10C",'Mapa final'!#REF!),"")</f>
        <v>#REF!</v>
      </c>
      <c r="U45" s="67" t="e">
        <f>IF(AND('Mapa final'!#REF!="Baja",'Mapa final'!#REF!="Menor"),CONCATENATE("R10C",'Mapa final'!#REF!),"")</f>
        <v>#REF!</v>
      </c>
      <c r="V45" s="68" t="e">
        <f>IF(AND('Mapa final'!#REF!="Baja",'Mapa final'!#REF!="Moderado"),CONCATENATE("R10C",'Mapa final'!#REF!),"")</f>
        <v>#REF!</v>
      </c>
      <c r="W45" s="69" t="e">
        <f>IF(AND('Mapa final'!#REF!="Baja",'Mapa final'!#REF!="Moderado"),CONCATENATE("R10C",'Mapa final'!#REF!),"")</f>
        <v>#REF!</v>
      </c>
      <c r="X45" s="69" t="e">
        <f>IF(AND('Mapa final'!#REF!="Baja",'Mapa final'!#REF!="Moderado"),CONCATENATE("R10C",'Mapa final'!#REF!),"")</f>
        <v>#REF!</v>
      </c>
      <c r="Y45" s="69" t="e">
        <f>IF(AND('Mapa final'!#REF!="Baja",'Mapa final'!#REF!="Moderado"),CONCATENATE("R10C",'Mapa final'!#REF!),"")</f>
        <v>#REF!</v>
      </c>
      <c r="Z45" s="69" t="e">
        <f>IF(AND('Mapa final'!#REF!="Baja",'Mapa final'!#REF!="Moderado"),CONCATENATE("R10C",'Mapa final'!#REF!),"")</f>
        <v>#REF!</v>
      </c>
      <c r="AA45" s="70" t="e">
        <f>IF(AND('Mapa final'!#REF!="Baja",'Mapa final'!#REF!="Moderado"),CONCATENATE("R10C",'Mapa final'!#REF!),"")</f>
        <v>#REF!</v>
      </c>
      <c r="AB45" s="56" t="e">
        <f>IF(AND('Mapa final'!#REF!="Baja",'Mapa final'!#REF!="Mayor"),CONCATENATE("R10C",'Mapa final'!#REF!),"")</f>
        <v>#REF!</v>
      </c>
      <c r="AC45" s="57" t="e">
        <f>IF(AND('Mapa final'!#REF!="Baja",'Mapa final'!#REF!="Mayor"),CONCATENATE("R10C",'Mapa final'!#REF!),"")</f>
        <v>#REF!</v>
      </c>
      <c r="AD45" s="57" t="e">
        <f>IF(AND('Mapa final'!#REF!="Baja",'Mapa final'!#REF!="Mayor"),CONCATENATE("R10C",'Mapa final'!#REF!),"")</f>
        <v>#REF!</v>
      </c>
      <c r="AE45" s="57" t="e">
        <f>IF(AND('Mapa final'!#REF!="Baja",'Mapa final'!#REF!="Mayor"),CONCATENATE("R10C",'Mapa final'!#REF!),"")</f>
        <v>#REF!</v>
      </c>
      <c r="AF45" s="57" t="e">
        <f>IF(AND('Mapa final'!#REF!="Baja",'Mapa final'!#REF!="Mayor"),CONCATENATE("R10C",'Mapa final'!#REF!),"")</f>
        <v>#REF!</v>
      </c>
      <c r="AG45" s="58" t="e">
        <f>IF(AND('Mapa final'!#REF!="Baja",'Mapa final'!#REF!="Mayor"),CONCATENATE("R10C",'Mapa final'!#REF!),"")</f>
        <v>#REF!</v>
      </c>
      <c r="AH45" s="59" t="e">
        <f>IF(AND('Mapa final'!#REF!="Baja",'Mapa final'!#REF!="Catastrófico"),CONCATENATE("R10C",'Mapa final'!#REF!),"")</f>
        <v>#REF!</v>
      </c>
      <c r="AI45" s="60" t="e">
        <f>IF(AND('Mapa final'!#REF!="Baja",'Mapa final'!#REF!="Catastrófico"),CONCATENATE("R10C",'Mapa final'!#REF!),"")</f>
        <v>#REF!</v>
      </c>
      <c r="AJ45" s="60" t="e">
        <f>IF(AND('Mapa final'!#REF!="Baja",'Mapa final'!#REF!="Catastrófico"),CONCATENATE("R10C",'Mapa final'!#REF!),"")</f>
        <v>#REF!</v>
      </c>
      <c r="AK45" s="60" t="e">
        <f>IF(AND('Mapa final'!#REF!="Baja",'Mapa final'!#REF!="Catastrófico"),CONCATENATE("R10C",'Mapa final'!#REF!),"")</f>
        <v>#REF!</v>
      </c>
      <c r="AL45" s="60" t="e">
        <f>IF(AND('Mapa final'!#REF!="Baja",'Mapa final'!#REF!="Catastrófico"),CONCATENATE("R10C",'Mapa final'!#REF!),"")</f>
        <v>#REF!</v>
      </c>
      <c r="AM45" s="61" t="e">
        <f>IF(AND('Mapa final'!#REF!="Baja",'Mapa final'!#REF!="Catastrófico"),CONCATENATE("R10C",'Mapa final'!#REF!),"")</f>
        <v>#REF!</v>
      </c>
      <c r="AN45" s="81"/>
      <c r="AO45" s="358"/>
      <c r="AP45" s="359"/>
      <c r="AQ45" s="359"/>
      <c r="AR45" s="359"/>
      <c r="AS45" s="359"/>
      <c r="AT45" s="360"/>
    </row>
    <row r="46" spans="1:80" ht="46.55" customHeight="1" x14ac:dyDescent="0.4">
      <c r="A46" s="81"/>
      <c r="B46" s="236"/>
      <c r="C46" s="236"/>
      <c r="D46" s="237"/>
      <c r="E46" s="331" t="s">
        <v>105</v>
      </c>
      <c r="F46" s="332"/>
      <c r="G46" s="332"/>
      <c r="H46" s="332"/>
      <c r="I46" s="349"/>
      <c r="J46" s="71" t="str">
        <f ca="1">IF(AND('Mapa final'!$AB$11="Muy Baja",'Mapa final'!$AD$11="Leve"),CONCATENATE("R1C",'Mapa final'!$R$11),"")</f>
        <v/>
      </c>
      <c r="K46" s="72" t="str">
        <f ca="1">IF(AND('Mapa final'!$AB$12="Muy Baja",'Mapa final'!$AD$12="Leve"),CONCATENATE("R1C",'Mapa final'!$R$12),"")</f>
        <v/>
      </c>
      <c r="L46" s="72" t="e">
        <f>IF(AND('Mapa final'!#REF!="Muy Baja",'Mapa final'!#REF!="Leve"),CONCATENATE("R1C",'Mapa final'!#REF!),"")</f>
        <v>#REF!</v>
      </c>
      <c r="M46" s="72" t="e">
        <f>IF(AND('Mapa final'!#REF!="Muy Baja",'Mapa final'!#REF!="Leve"),CONCATENATE("R1C",'Mapa final'!#REF!),"")</f>
        <v>#REF!</v>
      </c>
      <c r="N46" s="72" t="e">
        <f>IF(AND('Mapa final'!#REF!="Muy Baja",'Mapa final'!#REF!="Leve"),CONCATENATE("R1C",'Mapa final'!#REF!),"")</f>
        <v>#REF!</v>
      </c>
      <c r="O46" s="73" t="e">
        <f>IF(AND('Mapa final'!#REF!="Muy Baja",'Mapa final'!#REF!="Leve"),CONCATENATE("R1C",'Mapa final'!#REF!),"")</f>
        <v>#REF!</v>
      </c>
      <c r="P46" s="71" t="str">
        <f ca="1">IF(AND('Mapa final'!$AB$11="Muy Baja",'Mapa final'!$AD$11="Menor"),CONCATENATE("R1C",'Mapa final'!$R$11),"")</f>
        <v/>
      </c>
      <c r="Q46" s="72" t="str">
        <f ca="1">IF(AND('Mapa final'!$AB$12="Muy Baja",'Mapa final'!$AD$12="Menor"),CONCATENATE("R1C",'Mapa final'!$R$12),"")</f>
        <v/>
      </c>
      <c r="R46" s="72" t="e">
        <f>IF(AND('Mapa final'!#REF!="Muy Baja",'Mapa final'!#REF!="Menor"),CONCATENATE("R1C",'Mapa final'!#REF!),"")</f>
        <v>#REF!</v>
      </c>
      <c r="S46" s="72" t="e">
        <f>IF(AND('Mapa final'!#REF!="Muy Baja",'Mapa final'!#REF!="Menor"),CONCATENATE("R1C",'Mapa final'!#REF!),"")</f>
        <v>#REF!</v>
      </c>
      <c r="T46" s="72" t="e">
        <f>IF(AND('Mapa final'!#REF!="Muy Baja",'Mapa final'!#REF!="Menor"),CONCATENATE("R1C",'Mapa final'!#REF!),"")</f>
        <v>#REF!</v>
      </c>
      <c r="U46" s="73" t="e">
        <f>IF(AND('Mapa final'!#REF!="Muy Baja",'Mapa final'!#REF!="Menor"),CONCATENATE("R1C",'Mapa final'!#REF!),"")</f>
        <v>#REF!</v>
      </c>
      <c r="V46" s="62" t="str">
        <f ca="1">IF(AND('Mapa final'!$AB$11="Muy Baja",'Mapa final'!$AD$11="Moderado"),CONCATENATE("R1C",'Mapa final'!$R$11),"")</f>
        <v/>
      </c>
      <c r="W46" s="80" t="str">
        <f ca="1">IF(AND('Mapa final'!$AB$12="Muy Baja",'Mapa final'!$AD$12="Moderado"),CONCATENATE("R1C",'Mapa final'!$R$12),"")</f>
        <v/>
      </c>
      <c r="X46" s="63" t="e">
        <f>IF(AND('Mapa final'!#REF!="Muy Baja",'Mapa final'!#REF!="Moderado"),CONCATENATE("R1C",'Mapa final'!#REF!),"")</f>
        <v>#REF!</v>
      </c>
      <c r="Y46" s="63" t="e">
        <f>IF(AND('Mapa final'!#REF!="Muy Baja",'Mapa final'!#REF!="Moderado"),CONCATENATE("R1C",'Mapa final'!#REF!),"")</f>
        <v>#REF!</v>
      </c>
      <c r="Z46" s="63" t="e">
        <f>IF(AND('Mapa final'!#REF!="Muy Baja",'Mapa final'!#REF!="Moderado"),CONCATENATE("R1C",'Mapa final'!#REF!),"")</f>
        <v>#REF!</v>
      </c>
      <c r="AA46" s="64" t="e">
        <f>IF(AND('Mapa final'!#REF!="Muy Baja",'Mapa final'!#REF!="Moderado"),CONCATENATE("R1C",'Mapa final'!#REF!),"")</f>
        <v>#REF!</v>
      </c>
      <c r="AB46" s="44" t="str">
        <f ca="1">IF(AND('Mapa final'!$AB$11="Muy Baja",'Mapa final'!$AD$11="Mayor"),CONCATENATE("R1C",'Mapa final'!$R$11),"")</f>
        <v/>
      </c>
      <c r="AC46" s="45" t="str">
        <f ca="1">IF(AND('Mapa final'!$AB$12="Muy Baja",'Mapa final'!$AD$12="Mayor"),CONCATENATE("R1C",'Mapa final'!$R$12),"")</f>
        <v/>
      </c>
      <c r="AD46" s="45" t="e">
        <f>IF(AND('Mapa final'!#REF!="Muy Baja",'Mapa final'!#REF!="Mayor"),CONCATENATE("R1C",'Mapa final'!#REF!),"")</f>
        <v>#REF!</v>
      </c>
      <c r="AE46" s="45" t="e">
        <f>IF(AND('Mapa final'!#REF!="Muy Baja",'Mapa final'!#REF!="Mayor"),CONCATENATE("R1C",'Mapa final'!#REF!),"")</f>
        <v>#REF!</v>
      </c>
      <c r="AF46" s="45" t="e">
        <f>IF(AND('Mapa final'!#REF!="Muy Baja",'Mapa final'!#REF!="Mayor"),CONCATENATE("R1C",'Mapa final'!#REF!),"")</f>
        <v>#REF!</v>
      </c>
      <c r="AG46" s="46" t="e">
        <f>IF(AND('Mapa final'!#REF!="Muy Baja",'Mapa final'!#REF!="Mayor"),CONCATENATE("R1C",'Mapa final'!#REF!),"")</f>
        <v>#REF!</v>
      </c>
      <c r="AH46" s="47" t="str">
        <f ca="1">IF(AND('Mapa final'!$AB$11="Muy Baja",'Mapa final'!$AD$11="Catastrófico"),CONCATENATE("R1C",'Mapa final'!$R$11),"")</f>
        <v/>
      </c>
      <c r="AI46" s="48" t="str">
        <f ca="1">IF(AND('Mapa final'!$AB$12="Muy Baja",'Mapa final'!$AD$12="Catastrófico"),CONCATENATE("R1C",'Mapa final'!$R$12),"")</f>
        <v/>
      </c>
      <c r="AJ46" s="48" t="e">
        <f>IF(AND('Mapa final'!#REF!="Muy Baja",'Mapa final'!#REF!="Catastrófico"),CONCATENATE("R1C",'Mapa final'!#REF!),"")</f>
        <v>#REF!</v>
      </c>
      <c r="AK46" s="48" t="e">
        <f>IF(AND('Mapa final'!#REF!="Muy Baja",'Mapa final'!#REF!="Catastrófico"),CONCATENATE("R1C",'Mapa final'!#REF!),"")</f>
        <v>#REF!</v>
      </c>
      <c r="AL46" s="48" t="e">
        <f>IF(AND('Mapa final'!#REF!="Muy Baja",'Mapa final'!#REF!="Catastrófico"),CONCATENATE("R1C",'Mapa final'!#REF!),"")</f>
        <v>#REF!</v>
      </c>
      <c r="AM46" s="49" t="e">
        <f>IF(AND('Mapa final'!#REF!="Muy Baja",'Mapa final'!#REF!="Catastrófico"),CONCATENATE("R1C",'Mapa final'!#REF!),"")</f>
        <v>#REF!</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5" customHeight="1" x14ac:dyDescent="0.3">
      <c r="A47" s="81"/>
      <c r="B47" s="236"/>
      <c r="C47" s="236"/>
      <c r="D47" s="237"/>
      <c r="E47" s="333"/>
      <c r="F47" s="334"/>
      <c r="G47" s="334"/>
      <c r="H47" s="334"/>
      <c r="I47" s="350"/>
      <c r="J47" s="74" t="e">
        <f>IF(AND('Mapa final'!#REF!="Muy Baja",'Mapa final'!#REF!="Leve"),CONCATENATE("R2C",'Mapa final'!#REF!),"")</f>
        <v>#REF!</v>
      </c>
      <c r="K47" s="75" t="e">
        <f>IF(AND('Mapa final'!#REF!="Muy Baja",'Mapa final'!#REF!="Leve"),CONCATENATE("R2C",'Mapa final'!#REF!),"")</f>
        <v>#REF!</v>
      </c>
      <c r="L47" s="75" t="e">
        <f>IF(AND('Mapa final'!#REF!="Muy Baja",'Mapa final'!#REF!="Leve"),CONCATENATE("R2C",'Mapa final'!#REF!),"")</f>
        <v>#REF!</v>
      </c>
      <c r="M47" s="75" t="e">
        <f>IF(AND('Mapa final'!#REF!="Muy Baja",'Mapa final'!#REF!="Leve"),CONCATENATE("R2C",'Mapa final'!#REF!),"")</f>
        <v>#REF!</v>
      </c>
      <c r="N47" s="75" t="e">
        <f>IF(AND('Mapa final'!#REF!="Muy Baja",'Mapa final'!#REF!="Leve"),CONCATENATE("R2C",'Mapa final'!#REF!),"")</f>
        <v>#REF!</v>
      </c>
      <c r="O47" s="76" t="e">
        <f>IF(AND('Mapa final'!#REF!="Muy Baja",'Mapa final'!#REF!="Leve"),CONCATENATE("R2C",'Mapa final'!#REF!),"")</f>
        <v>#REF!</v>
      </c>
      <c r="P47" s="74" t="e">
        <f>IF(AND('Mapa final'!#REF!="Muy Baja",'Mapa final'!#REF!="Menor"),CONCATENATE("R2C",'Mapa final'!#REF!),"")</f>
        <v>#REF!</v>
      </c>
      <c r="Q47" s="75" t="e">
        <f>IF(AND('Mapa final'!#REF!="Muy Baja",'Mapa final'!#REF!="Menor"),CONCATENATE("R2C",'Mapa final'!#REF!),"")</f>
        <v>#REF!</v>
      </c>
      <c r="R47" s="75" t="e">
        <f>IF(AND('Mapa final'!#REF!="Muy Baja",'Mapa final'!#REF!="Menor"),CONCATENATE("R2C",'Mapa final'!#REF!),"")</f>
        <v>#REF!</v>
      </c>
      <c r="S47" s="75" t="e">
        <f>IF(AND('Mapa final'!#REF!="Muy Baja",'Mapa final'!#REF!="Menor"),CONCATENATE("R2C",'Mapa final'!#REF!),"")</f>
        <v>#REF!</v>
      </c>
      <c r="T47" s="75" t="e">
        <f>IF(AND('Mapa final'!#REF!="Muy Baja",'Mapa final'!#REF!="Menor"),CONCATENATE("R2C",'Mapa final'!#REF!),"")</f>
        <v>#REF!</v>
      </c>
      <c r="U47" s="76" t="e">
        <f>IF(AND('Mapa final'!#REF!="Muy Baja",'Mapa final'!#REF!="Menor"),CONCATENATE("R2C",'Mapa final'!#REF!),"")</f>
        <v>#REF!</v>
      </c>
      <c r="V47" s="65" t="e">
        <f>IF(AND('Mapa final'!#REF!="Muy Baja",'Mapa final'!#REF!="Moderado"),CONCATENATE("R2C",'Mapa final'!#REF!),"")</f>
        <v>#REF!</v>
      </c>
      <c r="W47" s="66" t="e">
        <f>IF(AND('Mapa final'!#REF!="Muy Baja",'Mapa final'!#REF!="Moderado"),CONCATENATE("R2C",'Mapa final'!#REF!),"")</f>
        <v>#REF!</v>
      </c>
      <c r="X47" s="66" t="e">
        <f>IF(AND('Mapa final'!#REF!="Muy Baja",'Mapa final'!#REF!="Moderado"),CONCATENATE("R2C",'Mapa final'!#REF!),"")</f>
        <v>#REF!</v>
      </c>
      <c r="Y47" s="66" t="e">
        <f>IF(AND('Mapa final'!#REF!="Muy Baja",'Mapa final'!#REF!="Moderado"),CONCATENATE("R2C",'Mapa final'!#REF!),"")</f>
        <v>#REF!</v>
      </c>
      <c r="Z47" s="66" t="e">
        <f>IF(AND('Mapa final'!#REF!="Muy Baja",'Mapa final'!#REF!="Moderado"),CONCATENATE("R2C",'Mapa final'!#REF!),"")</f>
        <v>#REF!</v>
      </c>
      <c r="AA47" s="67" t="e">
        <f>IF(AND('Mapa final'!#REF!="Muy Baja",'Mapa final'!#REF!="Moderado"),CONCATENATE("R2C",'Mapa final'!#REF!),"")</f>
        <v>#REF!</v>
      </c>
      <c r="AB47" s="50" t="e">
        <f>IF(AND('Mapa final'!#REF!="Muy Baja",'Mapa final'!#REF!="Mayor"),CONCATENATE("R2C",'Mapa final'!#REF!),"")</f>
        <v>#REF!</v>
      </c>
      <c r="AC47" s="51" t="e">
        <f>IF(AND('Mapa final'!#REF!="Muy Baja",'Mapa final'!#REF!="Mayor"),CONCATENATE("R2C",'Mapa final'!#REF!),"")</f>
        <v>#REF!</v>
      </c>
      <c r="AD47" s="51" t="e">
        <f>IF(AND('Mapa final'!#REF!="Muy Baja",'Mapa final'!#REF!="Mayor"),CONCATENATE("R2C",'Mapa final'!#REF!),"")</f>
        <v>#REF!</v>
      </c>
      <c r="AE47" s="51" t="e">
        <f>IF(AND('Mapa final'!#REF!="Muy Baja",'Mapa final'!#REF!="Mayor"),CONCATENATE("R2C",'Mapa final'!#REF!),"")</f>
        <v>#REF!</v>
      </c>
      <c r="AF47" s="51" t="e">
        <f>IF(AND('Mapa final'!#REF!="Muy Baja",'Mapa final'!#REF!="Mayor"),CONCATENATE("R2C",'Mapa final'!#REF!),"")</f>
        <v>#REF!</v>
      </c>
      <c r="AG47" s="52" t="e">
        <f>IF(AND('Mapa final'!#REF!="Muy Baja",'Mapa final'!#REF!="Mayor"),CONCATENATE("R2C",'Mapa final'!#REF!),"")</f>
        <v>#REF!</v>
      </c>
      <c r="AH47" s="53" t="e">
        <f>IF(AND('Mapa final'!#REF!="Muy Baja",'Mapa final'!#REF!="Catastrófico"),CONCATENATE("R2C",'Mapa final'!#REF!),"")</f>
        <v>#REF!</v>
      </c>
      <c r="AI47" s="54" t="e">
        <f>IF(AND('Mapa final'!#REF!="Muy Baja",'Mapa final'!#REF!="Catastrófico"),CONCATENATE("R2C",'Mapa final'!#REF!),"")</f>
        <v>#REF!</v>
      </c>
      <c r="AJ47" s="54" t="e">
        <f>IF(AND('Mapa final'!#REF!="Muy Baja",'Mapa final'!#REF!="Catastrófico"),CONCATENATE("R2C",'Mapa final'!#REF!),"")</f>
        <v>#REF!</v>
      </c>
      <c r="AK47" s="54" t="e">
        <f>IF(AND('Mapa final'!#REF!="Muy Baja",'Mapa final'!#REF!="Catastrófico"),CONCATENATE("R2C",'Mapa final'!#REF!),"")</f>
        <v>#REF!</v>
      </c>
      <c r="AL47" s="54" t="e">
        <f>IF(AND('Mapa final'!#REF!="Muy Baja",'Mapa final'!#REF!="Catastrófico"),CONCATENATE("R2C",'Mapa final'!#REF!),"")</f>
        <v>#REF!</v>
      </c>
      <c r="AM47" s="55" t="e">
        <f>IF(AND('Mapa final'!#REF!="Muy Baja",'Mapa final'!#REF!="Catastrófico"),CONCATENATE("R2C",'Mapa final'!#REF!),"")</f>
        <v>#REF!</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4.95" customHeight="1" x14ac:dyDescent="0.3">
      <c r="A48" s="81"/>
      <c r="B48" s="236"/>
      <c r="C48" s="236"/>
      <c r="D48" s="237"/>
      <c r="E48" s="333"/>
      <c r="F48" s="334"/>
      <c r="G48" s="334"/>
      <c r="H48" s="334"/>
      <c r="I48" s="350"/>
      <c r="J48" s="74" t="str">
        <f ca="1">IF(AND('Mapa final'!$AB$13="Muy Baja",'Mapa final'!$AD$13="Leve"),CONCATENATE("R3C",'Mapa final'!$R$13),"")</f>
        <v/>
      </c>
      <c r="K48" s="75" t="str">
        <f ca="1">IF(AND('Mapa final'!$AB$14="Muy Baja",'Mapa final'!$AD$14="Leve"),CONCATENATE("R3C",'Mapa final'!$R$14),"")</f>
        <v/>
      </c>
      <c r="L48" s="75" t="e">
        <f>IF(AND('Mapa final'!#REF!="Muy Baja",'Mapa final'!#REF!="Leve"),CONCATENATE("R3C",'Mapa final'!#REF!),"")</f>
        <v>#REF!</v>
      </c>
      <c r="M48" s="75" t="e">
        <f>IF(AND('Mapa final'!#REF!="Muy Baja",'Mapa final'!#REF!="Leve"),CONCATENATE("R3C",'Mapa final'!#REF!),"")</f>
        <v>#REF!</v>
      </c>
      <c r="N48" s="75" t="e">
        <f>IF(AND('Mapa final'!#REF!="Muy Baja",'Mapa final'!#REF!="Leve"),CONCATENATE("R3C",'Mapa final'!#REF!),"")</f>
        <v>#REF!</v>
      </c>
      <c r="O48" s="76" t="e">
        <f>IF(AND('Mapa final'!#REF!="Muy Baja",'Mapa final'!#REF!="Leve"),CONCATENATE("R3C",'Mapa final'!#REF!),"")</f>
        <v>#REF!</v>
      </c>
      <c r="P48" s="74" t="str">
        <f ca="1">IF(AND('Mapa final'!$AB$13="Muy Baja",'Mapa final'!$AD$13="Menor"),CONCATENATE("R3C",'Mapa final'!$R$13),"")</f>
        <v/>
      </c>
      <c r="Q48" s="75" t="str">
        <f ca="1">IF(AND('Mapa final'!$AB$14="Muy Baja",'Mapa final'!$AD$14="Menor"),CONCATENATE("R3C",'Mapa final'!$R$14),"")</f>
        <v/>
      </c>
      <c r="R48" s="75" t="e">
        <f>IF(AND('Mapa final'!#REF!="Muy Baja",'Mapa final'!#REF!="Menor"),CONCATENATE("R3C",'Mapa final'!#REF!),"")</f>
        <v>#REF!</v>
      </c>
      <c r="S48" s="75" t="e">
        <f>IF(AND('Mapa final'!#REF!="Muy Baja",'Mapa final'!#REF!="Menor"),CONCATENATE("R3C",'Mapa final'!#REF!),"")</f>
        <v>#REF!</v>
      </c>
      <c r="T48" s="75" t="e">
        <f>IF(AND('Mapa final'!#REF!="Muy Baja",'Mapa final'!#REF!="Menor"),CONCATENATE("R3C",'Mapa final'!#REF!),"")</f>
        <v>#REF!</v>
      </c>
      <c r="U48" s="76" t="e">
        <f>IF(AND('Mapa final'!#REF!="Muy Baja",'Mapa final'!#REF!="Menor"),CONCATENATE("R3C",'Mapa final'!#REF!),"")</f>
        <v>#REF!</v>
      </c>
      <c r="V48" s="65" t="str">
        <f ca="1">IF(AND('Mapa final'!$AB$13="Muy Baja",'Mapa final'!$AD$13="Moderado"),CONCATENATE("R3C",'Mapa final'!$R$13),"")</f>
        <v/>
      </c>
      <c r="W48" s="66" t="str">
        <f ca="1">IF(AND('Mapa final'!$AB$14="Muy Baja",'Mapa final'!$AD$14="Moderado"),CONCATENATE("R3C",'Mapa final'!$R$14),"")</f>
        <v/>
      </c>
      <c r="X48" s="66" t="e">
        <f>IF(AND('Mapa final'!#REF!="Muy Baja",'Mapa final'!#REF!="Moderado"),CONCATENATE("R3C",'Mapa final'!#REF!),"")</f>
        <v>#REF!</v>
      </c>
      <c r="Y48" s="66" t="e">
        <f>IF(AND('Mapa final'!#REF!="Muy Baja",'Mapa final'!#REF!="Moderado"),CONCATENATE("R3C",'Mapa final'!#REF!),"")</f>
        <v>#REF!</v>
      </c>
      <c r="Z48" s="66" t="e">
        <f>IF(AND('Mapa final'!#REF!="Muy Baja",'Mapa final'!#REF!="Moderado"),CONCATENATE("R3C",'Mapa final'!#REF!),"")</f>
        <v>#REF!</v>
      </c>
      <c r="AA48" s="67" t="e">
        <f>IF(AND('Mapa final'!#REF!="Muy Baja",'Mapa final'!#REF!="Moderado"),CONCATENATE("R3C",'Mapa final'!#REF!),"")</f>
        <v>#REF!</v>
      </c>
      <c r="AB48" s="50" t="str">
        <f ca="1">IF(AND('Mapa final'!$AB$13="Muy Baja",'Mapa final'!$AD$13="Mayor"),CONCATENATE("R3C",'Mapa final'!$R$13),"")</f>
        <v/>
      </c>
      <c r="AC48" s="51" t="str">
        <f ca="1">IF(AND('Mapa final'!$AB$14="Muy Baja",'Mapa final'!$AD$14="Mayor"),CONCATENATE("R3C",'Mapa final'!$R$14),"")</f>
        <v/>
      </c>
      <c r="AD48" s="51" t="e">
        <f>IF(AND('Mapa final'!#REF!="Muy Baja",'Mapa final'!#REF!="Mayor"),CONCATENATE("R3C",'Mapa final'!#REF!),"")</f>
        <v>#REF!</v>
      </c>
      <c r="AE48" s="51" t="e">
        <f>IF(AND('Mapa final'!#REF!="Muy Baja",'Mapa final'!#REF!="Mayor"),CONCATENATE("R3C",'Mapa final'!#REF!),"")</f>
        <v>#REF!</v>
      </c>
      <c r="AF48" s="51" t="e">
        <f>IF(AND('Mapa final'!#REF!="Muy Baja",'Mapa final'!#REF!="Mayor"),CONCATENATE("R3C",'Mapa final'!#REF!),"")</f>
        <v>#REF!</v>
      </c>
      <c r="AG48" s="52" t="e">
        <f>IF(AND('Mapa final'!#REF!="Muy Baja",'Mapa final'!#REF!="Mayor"),CONCATENATE("R3C",'Mapa final'!#REF!),"")</f>
        <v>#REF!</v>
      </c>
      <c r="AH48" s="53" t="str">
        <f ca="1">IF(AND('Mapa final'!$AB$13="Muy Baja",'Mapa final'!$AD$13="Catastrófico"),CONCATENATE("R3C",'Mapa final'!$R$13),"")</f>
        <v/>
      </c>
      <c r="AI48" s="54" t="str">
        <f ca="1">IF(AND('Mapa final'!$AB$14="Muy Baja",'Mapa final'!$AD$14="Catastrófico"),CONCATENATE("R3C",'Mapa final'!$R$14),"")</f>
        <v/>
      </c>
      <c r="AJ48" s="54" t="e">
        <f>IF(AND('Mapa final'!#REF!="Muy Baja",'Mapa final'!#REF!="Catastrófico"),CONCATENATE("R3C",'Mapa final'!#REF!),"")</f>
        <v>#REF!</v>
      </c>
      <c r="AK48" s="54" t="e">
        <f>IF(AND('Mapa final'!#REF!="Muy Baja",'Mapa final'!#REF!="Catastrófico"),CONCATENATE("R3C",'Mapa final'!#REF!),"")</f>
        <v>#REF!</v>
      </c>
      <c r="AL48" s="54" t="e">
        <f>IF(AND('Mapa final'!#REF!="Muy Baja",'Mapa final'!#REF!="Catastrófico"),CONCATENATE("R3C",'Mapa final'!#REF!),"")</f>
        <v>#REF!</v>
      </c>
      <c r="AM48" s="55" t="e">
        <f>IF(AND('Mapa final'!#REF!="Muy Baja",'Mapa final'!#REF!="Catastrófico"),CONCATENATE("R3C",'Mapa final'!#REF!),"")</f>
        <v>#REF!</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4.95" customHeight="1" x14ac:dyDescent="0.3">
      <c r="A49" s="81"/>
      <c r="B49" s="236"/>
      <c r="C49" s="236"/>
      <c r="D49" s="237"/>
      <c r="E49" s="335"/>
      <c r="F49" s="334"/>
      <c r="G49" s="334"/>
      <c r="H49" s="334"/>
      <c r="I49" s="350"/>
      <c r="J49" s="74" t="e">
        <f>IF(AND('Mapa final'!#REF!="Muy Baja",'Mapa final'!#REF!="Leve"),CONCATENATE("R4C",'Mapa final'!#REF!),"")</f>
        <v>#REF!</v>
      </c>
      <c r="K49" s="75" t="e">
        <f>IF(AND('Mapa final'!#REF!="Muy Baja",'Mapa final'!#REF!="Leve"),CONCATENATE("R4C",'Mapa final'!#REF!),"")</f>
        <v>#REF!</v>
      </c>
      <c r="L49" s="75" t="e">
        <f>IF(AND('Mapa final'!#REF!="Muy Baja",'Mapa final'!#REF!="Leve"),CONCATENATE("R4C",'Mapa final'!#REF!),"")</f>
        <v>#REF!</v>
      </c>
      <c r="M49" s="75" t="e">
        <f>IF(AND('Mapa final'!#REF!="Muy Baja",'Mapa final'!#REF!="Leve"),CONCATENATE("R4C",'Mapa final'!#REF!),"")</f>
        <v>#REF!</v>
      </c>
      <c r="N49" s="75" t="e">
        <f>IF(AND('Mapa final'!#REF!="Muy Baja",'Mapa final'!#REF!="Leve"),CONCATENATE("R4C",'Mapa final'!#REF!),"")</f>
        <v>#REF!</v>
      </c>
      <c r="O49" s="76" t="e">
        <f>IF(AND('Mapa final'!#REF!="Muy Baja",'Mapa final'!#REF!="Leve"),CONCATENATE("R4C",'Mapa final'!#REF!),"")</f>
        <v>#REF!</v>
      </c>
      <c r="P49" s="74" t="e">
        <f>IF(AND('Mapa final'!#REF!="Muy Baja",'Mapa final'!#REF!="Menor"),CONCATENATE("R4C",'Mapa final'!#REF!),"")</f>
        <v>#REF!</v>
      </c>
      <c r="Q49" s="75" t="e">
        <f>IF(AND('Mapa final'!#REF!="Muy Baja",'Mapa final'!#REF!="Menor"),CONCATENATE("R4C",'Mapa final'!#REF!),"")</f>
        <v>#REF!</v>
      </c>
      <c r="R49" s="75" t="e">
        <f>IF(AND('Mapa final'!#REF!="Muy Baja",'Mapa final'!#REF!="Menor"),CONCATENATE("R4C",'Mapa final'!#REF!),"")</f>
        <v>#REF!</v>
      </c>
      <c r="S49" s="75" t="e">
        <f>IF(AND('Mapa final'!#REF!="Muy Baja",'Mapa final'!#REF!="Menor"),CONCATENATE("R4C",'Mapa final'!#REF!),"")</f>
        <v>#REF!</v>
      </c>
      <c r="T49" s="75" t="e">
        <f>IF(AND('Mapa final'!#REF!="Muy Baja",'Mapa final'!#REF!="Menor"),CONCATENATE("R4C",'Mapa final'!#REF!),"")</f>
        <v>#REF!</v>
      </c>
      <c r="U49" s="76" t="e">
        <f>IF(AND('Mapa final'!#REF!="Muy Baja",'Mapa final'!#REF!="Menor"),CONCATENATE("R4C",'Mapa final'!#REF!),"")</f>
        <v>#REF!</v>
      </c>
      <c r="V49" s="65" t="e">
        <f>IF(AND('Mapa final'!#REF!="Muy Baja",'Mapa final'!#REF!="Moderado"),CONCATENATE("R4C",'Mapa final'!#REF!),"")</f>
        <v>#REF!</v>
      </c>
      <c r="W49" s="66" t="e">
        <f>IF(AND('Mapa final'!#REF!="Muy Baja",'Mapa final'!#REF!="Moderado"),CONCATENATE("R4C",'Mapa final'!#REF!),"")</f>
        <v>#REF!</v>
      </c>
      <c r="X49" s="66" t="e">
        <f>IF(AND('Mapa final'!#REF!="Muy Baja",'Mapa final'!#REF!="Moderado"),CONCATENATE("R4C",'Mapa final'!#REF!),"")</f>
        <v>#REF!</v>
      </c>
      <c r="Y49" s="66" t="e">
        <f>IF(AND('Mapa final'!#REF!="Muy Baja",'Mapa final'!#REF!="Moderado"),CONCATENATE("R4C",'Mapa final'!#REF!),"")</f>
        <v>#REF!</v>
      </c>
      <c r="Z49" s="66" t="e">
        <f>IF(AND('Mapa final'!#REF!="Muy Baja",'Mapa final'!#REF!="Moderado"),CONCATENATE("R4C",'Mapa final'!#REF!),"")</f>
        <v>#REF!</v>
      </c>
      <c r="AA49" s="67" t="e">
        <f>IF(AND('Mapa final'!#REF!="Muy Baja",'Mapa final'!#REF!="Moderado"),CONCATENATE("R4C",'Mapa final'!#REF!),"")</f>
        <v>#REF!</v>
      </c>
      <c r="AB49" s="50" t="e">
        <f>IF(AND('Mapa final'!#REF!="Muy Baja",'Mapa final'!#REF!="Mayor"),CONCATENATE("R4C",'Mapa final'!#REF!),"")</f>
        <v>#REF!</v>
      </c>
      <c r="AC49" s="51" t="e">
        <f>IF(AND('Mapa final'!#REF!="Muy Baja",'Mapa final'!#REF!="Mayor"),CONCATENATE("R4C",'Mapa final'!#REF!),"")</f>
        <v>#REF!</v>
      </c>
      <c r="AD49" s="51" t="e">
        <f>IF(AND('Mapa final'!#REF!="Muy Baja",'Mapa final'!#REF!="Mayor"),CONCATENATE("R4C",'Mapa final'!#REF!),"")</f>
        <v>#REF!</v>
      </c>
      <c r="AE49" s="51" t="e">
        <f>IF(AND('Mapa final'!#REF!="Muy Baja",'Mapa final'!#REF!="Mayor"),CONCATENATE("R4C",'Mapa final'!#REF!),"")</f>
        <v>#REF!</v>
      </c>
      <c r="AF49" s="51" t="e">
        <f>IF(AND('Mapa final'!#REF!="Muy Baja",'Mapa final'!#REF!="Mayor"),CONCATENATE("R4C",'Mapa final'!#REF!),"")</f>
        <v>#REF!</v>
      </c>
      <c r="AG49" s="52" t="e">
        <f>IF(AND('Mapa final'!#REF!="Muy Baja",'Mapa final'!#REF!="Mayor"),CONCATENATE("R4C",'Mapa final'!#REF!),"")</f>
        <v>#REF!</v>
      </c>
      <c r="AH49" s="53" t="e">
        <f>IF(AND('Mapa final'!#REF!="Muy Baja",'Mapa final'!#REF!="Catastrófico"),CONCATENATE("R4C",'Mapa final'!#REF!),"")</f>
        <v>#REF!</v>
      </c>
      <c r="AI49" s="54" t="e">
        <f>IF(AND('Mapa final'!#REF!="Muy Baja",'Mapa final'!#REF!="Catastrófico"),CONCATENATE("R4C",'Mapa final'!#REF!),"")</f>
        <v>#REF!</v>
      </c>
      <c r="AJ49" s="54" t="e">
        <f>IF(AND('Mapa final'!#REF!="Muy Baja",'Mapa final'!#REF!="Catastrófico"),CONCATENATE("R4C",'Mapa final'!#REF!),"")</f>
        <v>#REF!</v>
      </c>
      <c r="AK49" s="54" t="e">
        <f>IF(AND('Mapa final'!#REF!="Muy Baja",'Mapa final'!#REF!="Catastrófico"),CONCATENATE("R4C",'Mapa final'!#REF!),"")</f>
        <v>#REF!</v>
      </c>
      <c r="AL49" s="54" t="e">
        <f>IF(AND('Mapa final'!#REF!="Muy Baja",'Mapa final'!#REF!="Catastrófico"),CONCATENATE("R4C",'Mapa final'!#REF!),"")</f>
        <v>#REF!</v>
      </c>
      <c r="AM49" s="55" t="e">
        <f>IF(AND('Mapa final'!#REF!="Muy Baja",'Mapa final'!#REF!="Catastrófico"),CONCATENATE("R4C",'Mapa final'!#REF!),"")</f>
        <v>#REF!</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4.95" customHeight="1" x14ac:dyDescent="0.3">
      <c r="A50" s="81"/>
      <c r="B50" s="236"/>
      <c r="C50" s="236"/>
      <c r="D50" s="237"/>
      <c r="E50" s="335"/>
      <c r="F50" s="334"/>
      <c r="G50" s="334"/>
      <c r="H50" s="334"/>
      <c r="I50" s="350"/>
      <c r="J50" s="74" t="e">
        <f>IF(AND('Mapa final'!#REF!="Muy Baja",'Mapa final'!#REF!="Leve"),CONCATENATE("R5C",'Mapa final'!#REF!),"")</f>
        <v>#REF!</v>
      </c>
      <c r="K50" s="75" t="e">
        <f>IF(AND('Mapa final'!#REF!="Muy Baja",'Mapa final'!#REF!="Leve"),CONCATENATE("R5C",'Mapa final'!#REF!),"")</f>
        <v>#REF!</v>
      </c>
      <c r="L50" s="75" t="e">
        <f>IF(AND('Mapa final'!#REF!="Muy Baja",'Mapa final'!#REF!="Leve"),CONCATENATE("R5C",'Mapa final'!#REF!),"")</f>
        <v>#REF!</v>
      </c>
      <c r="M50" s="75" t="e">
        <f>IF(AND('Mapa final'!#REF!="Muy Baja",'Mapa final'!#REF!="Leve"),CONCATENATE("R5C",'Mapa final'!#REF!),"")</f>
        <v>#REF!</v>
      </c>
      <c r="N50" s="75" t="e">
        <f>IF(AND('Mapa final'!#REF!="Muy Baja",'Mapa final'!#REF!="Leve"),CONCATENATE("R5C",'Mapa final'!#REF!),"")</f>
        <v>#REF!</v>
      </c>
      <c r="O50" s="76" t="e">
        <f>IF(AND('Mapa final'!#REF!="Muy Baja",'Mapa final'!#REF!="Leve"),CONCATENATE("R5C",'Mapa final'!#REF!),"")</f>
        <v>#REF!</v>
      </c>
      <c r="P50" s="74" t="e">
        <f>IF(AND('Mapa final'!#REF!="Muy Baja",'Mapa final'!#REF!="Menor"),CONCATENATE("R5C",'Mapa final'!#REF!),"")</f>
        <v>#REF!</v>
      </c>
      <c r="Q50" s="75" t="e">
        <f>IF(AND('Mapa final'!#REF!="Muy Baja",'Mapa final'!#REF!="Menor"),CONCATENATE("R5C",'Mapa final'!#REF!),"")</f>
        <v>#REF!</v>
      </c>
      <c r="R50" s="75" t="e">
        <f>IF(AND('Mapa final'!#REF!="Muy Baja",'Mapa final'!#REF!="Menor"),CONCATENATE("R5C",'Mapa final'!#REF!),"")</f>
        <v>#REF!</v>
      </c>
      <c r="S50" s="75" t="e">
        <f>IF(AND('Mapa final'!#REF!="Muy Baja",'Mapa final'!#REF!="Menor"),CONCATENATE("R5C",'Mapa final'!#REF!),"")</f>
        <v>#REF!</v>
      </c>
      <c r="T50" s="75" t="e">
        <f>IF(AND('Mapa final'!#REF!="Muy Baja",'Mapa final'!#REF!="Menor"),CONCATENATE("R5C",'Mapa final'!#REF!),"")</f>
        <v>#REF!</v>
      </c>
      <c r="U50" s="76" t="e">
        <f>IF(AND('Mapa final'!#REF!="Muy Baja",'Mapa final'!#REF!="Menor"),CONCATENATE("R5C",'Mapa final'!#REF!),"")</f>
        <v>#REF!</v>
      </c>
      <c r="V50" s="65" t="e">
        <f>IF(AND('Mapa final'!#REF!="Muy Baja",'Mapa final'!#REF!="Moderado"),CONCATENATE("R5C",'Mapa final'!#REF!),"")</f>
        <v>#REF!</v>
      </c>
      <c r="W50" s="66" t="e">
        <f>IF(AND('Mapa final'!#REF!="Muy Baja",'Mapa final'!#REF!="Moderado"),CONCATENATE("R5C",'Mapa final'!#REF!),"")</f>
        <v>#REF!</v>
      </c>
      <c r="X50" s="66" t="e">
        <f>IF(AND('Mapa final'!#REF!="Muy Baja",'Mapa final'!#REF!="Moderado"),CONCATENATE("R5C",'Mapa final'!#REF!),"")</f>
        <v>#REF!</v>
      </c>
      <c r="Y50" s="66" t="e">
        <f>IF(AND('Mapa final'!#REF!="Muy Baja",'Mapa final'!#REF!="Moderado"),CONCATENATE("R5C",'Mapa final'!#REF!),"")</f>
        <v>#REF!</v>
      </c>
      <c r="Z50" s="66" t="e">
        <f>IF(AND('Mapa final'!#REF!="Muy Baja",'Mapa final'!#REF!="Moderado"),CONCATENATE("R5C",'Mapa final'!#REF!),"")</f>
        <v>#REF!</v>
      </c>
      <c r="AA50" s="67" t="e">
        <f>IF(AND('Mapa final'!#REF!="Muy Baja",'Mapa final'!#REF!="Moderado"),CONCATENATE("R5C",'Mapa final'!#REF!),"")</f>
        <v>#REF!</v>
      </c>
      <c r="AB50" s="50" t="e">
        <f>IF(AND('Mapa final'!#REF!="Muy Baja",'Mapa final'!#REF!="Mayor"),CONCATENATE("R5C",'Mapa final'!#REF!),"")</f>
        <v>#REF!</v>
      </c>
      <c r="AC50" s="51" t="e">
        <f>IF(AND('Mapa final'!#REF!="Muy Baja",'Mapa final'!#REF!="Mayor"),CONCATENATE("R5C",'Mapa final'!#REF!),"")</f>
        <v>#REF!</v>
      </c>
      <c r="AD50" s="51" t="e">
        <f>IF(AND('Mapa final'!#REF!="Muy Baja",'Mapa final'!#REF!="Mayor"),CONCATENATE("R5C",'Mapa final'!#REF!),"")</f>
        <v>#REF!</v>
      </c>
      <c r="AE50" s="51" t="e">
        <f>IF(AND('Mapa final'!#REF!="Muy Baja",'Mapa final'!#REF!="Mayor"),CONCATENATE("R5C",'Mapa final'!#REF!),"")</f>
        <v>#REF!</v>
      </c>
      <c r="AF50" s="51" t="e">
        <f>IF(AND('Mapa final'!#REF!="Muy Baja",'Mapa final'!#REF!="Mayor"),CONCATENATE("R5C",'Mapa final'!#REF!),"")</f>
        <v>#REF!</v>
      </c>
      <c r="AG50" s="52" t="e">
        <f>IF(AND('Mapa final'!#REF!="Muy Baja",'Mapa final'!#REF!="Mayor"),CONCATENATE("R5C",'Mapa final'!#REF!),"")</f>
        <v>#REF!</v>
      </c>
      <c r="AH50" s="53" t="e">
        <f>IF(AND('Mapa final'!#REF!="Muy Baja",'Mapa final'!#REF!="Catastrófico"),CONCATENATE("R5C",'Mapa final'!#REF!),"")</f>
        <v>#REF!</v>
      </c>
      <c r="AI50" s="54" t="e">
        <f>IF(AND('Mapa final'!#REF!="Muy Baja",'Mapa final'!#REF!="Catastrófico"),CONCATENATE("R5C",'Mapa final'!#REF!),"")</f>
        <v>#REF!</v>
      </c>
      <c r="AJ50" s="54" t="e">
        <f>IF(AND('Mapa final'!#REF!="Muy Baja",'Mapa final'!#REF!="Catastrófico"),CONCATENATE("R5C",'Mapa final'!#REF!),"")</f>
        <v>#REF!</v>
      </c>
      <c r="AK50" s="54" t="e">
        <f>IF(AND('Mapa final'!#REF!="Muy Baja",'Mapa final'!#REF!="Catastrófico"),CONCATENATE("R5C",'Mapa final'!#REF!),"")</f>
        <v>#REF!</v>
      </c>
      <c r="AL50" s="54" t="e">
        <f>IF(AND('Mapa final'!#REF!="Muy Baja",'Mapa final'!#REF!="Catastrófico"),CONCATENATE("R5C",'Mapa final'!#REF!),"")</f>
        <v>#REF!</v>
      </c>
      <c r="AM50" s="55" t="e">
        <f>IF(AND('Mapa final'!#REF!="Muy Baja",'Mapa final'!#REF!="Catastrófico"),CONCATENATE("R5C",'Mapa final'!#REF!),"")</f>
        <v>#REF!</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4.95" customHeight="1" x14ac:dyDescent="0.3">
      <c r="A51" s="81"/>
      <c r="B51" s="236"/>
      <c r="C51" s="236"/>
      <c r="D51" s="237"/>
      <c r="E51" s="335"/>
      <c r="F51" s="334"/>
      <c r="G51" s="334"/>
      <c r="H51" s="334"/>
      <c r="I51" s="350"/>
      <c r="J51" s="74" t="e">
        <f>IF(AND('Mapa final'!#REF!="Muy Baja",'Mapa final'!#REF!="Leve"),CONCATENATE("R6C",'Mapa final'!#REF!),"")</f>
        <v>#REF!</v>
      </c>
      <c r="K51" s="75" t="e">
        <f>IF(AND('Mapa final'!#REF!="Muy Baja",'Mapa final'!#REF!="Leve"),CONCATENATE("R6C",'Mapa final'!#REF!),"")</f>
        <v>#REF!</v>
      </c>
      <c r="L51" s="75" t="e">
        <f>IF(AND('Mapa final'!#REF!="Muy Baja",'Mapa final'!#REF!="Leve"),CONCATENATE("R6C",'Mapa final'!#REF!),"")</f>
        <v>#REF!</v>
      </c>
      <c r="M51" s="75" t="e">
        <f>IF(AND('Mapa final'!#REF!="Muy Baja",'Mapa final'!#REF!="Leve"),CONCATENATE("R6C",'Mapa final'!#REF!),"")</f>
        <v>#REF!</v>
      </c>
      <c r="N51" s="75" t="e">
        <f>IF(AND('Mapa final'!#REF!="Muy Baja",'Mapa final'!#REF!="Leve"),CONCATENATE("R6C",'Mapa final'!#REF!),"")</f>
        <v>#REF!</v>
      </c>
      <c r="O51" s="76" t="e">
        <f>IF(AND('Mapa final'!#REF!="Muy Baja",'Mapa final'!#REF!="Leve"),CONCATENATE("R6C",'Mapa final'!#REF!),"")</f>
        <v>#REF!</v>
      </c>
      <c r="P51" s="74" t="e">
        <f>IF(AND('Mapa final'!#REF!="Muy Baja",'Mapa final'!#REF!="Menor"),CONCATENATE("R6C",'Mapa final'!#REF!),"")</f>
        <v>#REF!</v>
      </c>
      <c r="Q51" s="75" t="e">
        <f>IF(AND('Mapa final'!#REF!="Muy Baja",'Mapa final'!#REF!="Menor"),CONCATENATE("R6C",'Mapa final'!#REF!),"")</f>
        <v>#REF!</v>
      </c>
      <c r="R51" s="75" t="e">
        <f>IF(AND('Mapa final'!#REF!="Muy Baja",'Mapa final'!#REF!="Menor"),CONCATENATE("R6C",'Mapa final'!#REF!),"")</f>
        <v>#REF!</v>
      </c>
      <c r="S51" s="75" t="e">
        <f>IF(AND('Mapa final'!#REF!="Muy Baja",'Mapa final'!#REF!="Menor"),CONCATENATE("R6C",'Mapa final'!#REF!),"")</f>
        <v>#REF!</v>
      </c>
      <c r="T51" s="75" t="e">
        <f>IF(AND('Mapa final'!#REF!="Muy Baja",'Mapa final'!#REF!="Menor"),CONCATENATE("R6C",'Mapa final'!#REF!),"")</f>
        <v>#REF!</v>
      </c>
      <c r="U51" s="76" t="e">
        <f>IF(AND('Mapa final'!#REF!="Muy Baja",'Mapa final'!#REF!="Menor"),CONCATENATE("R6C",'Mapa final'!#REF!),"")</f>
        <v>#REF!</v>
      </c>
      <c r="V51" s="65" t="e">
        <f>IF(AND('Mapa final'!#REF!="Muy Baja",'Mapa final'!#REF!="Moderado"),CONCATENATE("R6C",'Mapa final'!#REF!),"")</f>
        <v>#REF!</v>
      </c>
      <c r="W51" s="66" t="e">
        <f>IF(AND('Mapa final'!#REF!="Muy Baja",'Mapa final'!#REF!="Moderado"),CONCATENATE("R6C",'Mapa final'!#REF!),"")</f>
        <v>#REF!</v>
      </c>
      <c r="X51" s="66" t="e">
        <f>IF(AND('Mapa final'!#REF!="Muy Baja",'Mapa final'!#REF!="Moderado"),CONCATENATE("R6C",'Mapa final'!#REF!),"")</f>
        <v>#REF!</v>
      </c>
      <c r="Y51" s="66" t="e">
        <f>IF(AND('Mapa final'!#REF!="Muy Baja",'Mapa final'!#REF!="Moderado"),CONCATENATE("R6C",'Mapa final'!#REF!),"")</f>
        <v>#REF!</v>
      </c>
      <c r="Z51" s="66" t="e">
        <f>IF(AND('Mapa final'!#REF!="Muy Baja",'Mapa final'!#REF!="Moderado"),CONCATENATE("R6C",'Mapa final'!#REF!),"")</f>
        <v>#REF!</v>
      </c>
      <c r="AA51" s="67" t="e">
        <f>IF(AND('Mapa final'!#REF!="Muy Baja",'Mapa final'!#REF!="Moderado"),CONCATENATE("R6C",'Mapa final'!#REF!),"")</f>
        <v>#REF!</v>
      </c>
      <c r="AB51" s="50" t="e">
        <f>IF(AND('Mapa final'!#REF!="Muy Baja",'Mapa final'!#REF!="Mayor"),CONCATENATE("R6C",'Mapa final'!#REF!),"")</f>
        <v>#REF!</v>
      </c>
      <c r="AC51" s="51" t="e">
        <f>IF(AND('Mapa final'!#REF!="Muy Baja",'Mapa final'!#REF!="Mayor"),CONCATENATE("R6C",'Mapa final'!#REF!),"")</f>
        <v>#REF!</v>
      </c>
      <c r="AD51" s="51" t="e">
        <f>IF(AND('Mapa final'!#REF!="Muy Baja",'Mapa final'!#REF!="Mayor"),CONCATENATE("R6C",'Mapa final'!#REF!),"")</f>
        <v>#REF!</v>
      </c>
      <c r="AE51" s="51" t="e">
        <f>IF(AND('Mapa final'!#REF!="Muy Baja",'Mapa final'!#REF!="Mayor"),CONCATENATE("R6C",'Mapa final'!#REF!),"")</f>
        <v>#REF!</v>
      </c>
      <c r="AF51" s="51" t="e">
        <f>IF(AND('Mapa final'!#REF!="Muy Baja",'Mapa final'!#REF!="Mayor"),CONCATENATE("R6C",'Mapa final'!#REF!),"")</f>
        <v>#REF!</v>
      </c>
      <c r="AG51" s="52" t="e">
        <f>IF(AND('Mapa final'!#REF!="Muy Baja",'Mapa final'!#REF!="Mayor"),CONCATENATE("R6C",'Mapa final'!#REF!),"")</f>
        <v>#REF!</v>
      </c>
      <c r="AH51" s="53" t="e">
        <f>IF(AND('Mapa final'!#REF!="Muy Baja",'Mapa final'!#REF!="Catastrófico"),CONCATENATE("R6C",'Mapa final'!#REF!),"")</f>
        <v>#REF!</v>
      </c>
      <c r="AI51" s="54" t="e">
        <f>IF(AND('Mapa final'!#REF!="Muy Baja",'Mapa final'!#REF!="Catastrófico"),CONCATENATE("R6C",'Mapa final'!#REF!),"")</f>
        <v>#REF!</v>
      </c>
      <c r="AJ51" s="54" t="e">
        <f>IF(AND('Mapa final'!#REF!="Muy Baja",'Mapa final'!#REF!="Catastrófico"),CONCATENATE("R6C",'Mapa final'!#REF!),"")</f>
        <v>#REF!</v>
      </c>
      <c r="AK51" s="54" t="e">
        <f>IF(AND('Mapa final'!#REF!="Muy Baja",'Mapa final'!#REF!="Catastrófico"),CONCATENATE("R6C",'Mapa final'!#REF!),"")</f>
        <v>#REF!</v>
      </c>
      <c r="AL51" s="54" t="e">
        <f>IF(AND('Mapa final'!#REF!="Muy Baja",'Mapa final'!#REF!="Catastrófico"),CONCATENATE("R6C",'Mapa final'!#REF!),"")</f>
        <v>#REF!</v>
      </c>
      <c r="AM51" s="55" t="e">
        <f>IF(AND('Mapa final'!#REF!="Muy Baja",'Mapa final'!#REF!="Catastrófico"),CONCATENATE("R6C",'Mapa final'!#REF!),"")</f>
        <v>#REF!</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4.95" customHeight="1" x14ac:dyDescent="0.3">
      <c r="A52" s="81"/>
      <c r="B52" s="236"/>
      <c r="C52" s="236"/>
      <c r="D52" s="237"/>
      <c r="E52" s="335"/>
      <c r="F52" s="334"/>
      <c r="G52" s="334"/>
      <c r="H52" s="334"/>
      <c r="I52" s="350"/>
      <c r="J52" s="74" t="e">
        <f>IF(AND('Mapa final'!#REF!="Muy Baja",'Mapa final'!#REF!="Leve"),CONCATENATE("R7C",'Mapa final'!#REF!),"")</f>
        <v>#REF!</v>
      </c>
      <c r="K52" s="75" t="e">
        <f>IF(AND('Mapa final'!#REF!="Muy Baja",'Mapa final'!#REF!="Leve"),CONCATENATE("R7C",'Mapa final'!#REF!),"")</f>
        <v>#REF!</v>
      </c>
      <c r="L52" s="75" t="e">
        <f>IF(AND('Mapa final'!#REF!="Muy Baja",'Mapa final'!#REF!="Leve"),CONCATENATE("R7C",'Mapa final'!#REF!),"")</f>
        <v>#REF!</v>
      </c>
      <c r="M52" s="75" t="e">
        <f>IF(AND('Mapa final'!#REF!="Muy Baja",'Mapa final'!#REF!="Leve"),CONCATENATE("R7C",'Mapa final'!#REF!),"")</f>
        <v>#REF!</v>
      </c>
      <c r="N52" s="75" t="e">
        <f>IF(AND('Mapa final'!#REF!="Muy Baja",'Mapa final'!#REF!="Leve"),CONCATENATE("R7C",'Mapa final'!#REF!),"")</f>
        <v>#REF!</v>
      </c>
      <c r="O52" s="76" t="e">
        <f>IF(AND('Mapa final'!#REF!="Muy Baja",'Mapa final'!#REF!="Leve"),CONCATENATE("R7C",'Mapa final'!#REF!),"")</f>
        <v>#REF!</v>
      </c>
      <c r="P52" s="74" t="e">
        <f>IF(AND('Mapa final'!#REF!="Muy Baja",'Mapa final'!#REF!="Menor"),CONCATENATE("R7C",'Mapa final'!#REF!),"")</f>
        <v>#REF!</v>
      </c>
      <c r="Q52" s="75" t="e">
        <f>IF(AND('Mapa final'!#REF!="Muy Baja",'Mapa final'!#REF!="Menor"),CONCATENATE("R7C",'Mapa final'!#REF!),"")</f>
        <v>#REF!</v>
      </c>
      <c r="R52" s="75" t="e">
        <f>IF(AND('Mapa final'!#REF!="Muy Baja",'Mapa final'!#REF!="Menor"),CONCATENATE("R7C",'Mapa final'!#REF!),"")</f>
        <v>#REF!</v>
      </c>
      <c r="S52" s="75" t="e">
        <f>IF(AND('Mapa final'!#REF!="Muy Baja",'Mapa final'!#REF!="Menor"),CONCATENATE("R7C",'Mapa final'!#REF!),"")</f>
        <v>#REF!</v>
      </c>
      <c r="T52" s="75" t="e">
        <f>IF(AND('Mapa final'!#REF!="Muy Baja",'Mapa final'!#REF!="Menor"),CONCATENATE("R7C",'Mapa final'!#REF!),"")</f>
        <v>#REF!</v>
      </c>
      <c r="U52" s="76" t="e">
        <f>IF(AND('Mapa final'!#REF!="Muy Baja",'Mapa final'!#REF!="Menor"),CONCATENATE("R7C",'Mapa final'!#REF!),"")</f>
        <v>#REF!</v>
      </c>
      <c r="V52" s="65" t="e">
        <f>IF(AND('Mapa final'!#REF!="Muy Baja",'Mapa final'!#REF!="Moderado"),CONCATENATE("R7C",'Mapa final'!#REF!),"")</f>
        <v>#REF!</v>
      </c>
      <c r="W52" s="66" t="e">
        <f>IF(AND('Mapa final'!#REF!="Muy Baja",'Mapa final'!#REF!="Moderado"),CONCATENATE("R7C",'Mapa final'!#REF!),"")</f>
        <v>#REF!</v>
      </c>
      <c r="X52" s="66" t="e">
        <f>IF(AND('Mapa final'!#REF!="Muy Baja",'Mapa final'!#REF!="Moderado"),CONCATENATE("R7C",'Mapa final'!#REF!),"")</f>
        <v>#REF!</v>
      </c>
      <c r="Y52" s="66" t="e">
        <f>IF(AND('Mapa final'!#REF!="Muy Baja",'Mapa final'!#REF!="Moderado"),CONCATENATE("R7C",'Mapa final'!#REF!),"")</f>
        <v>#REF!</v>
      </c>
      <c r="Z52" s="66" t="e">
        <f>IF(AND('Mapa final'!#REF!="Muy Baja",'Mapa final'!#REF!="Moderado"),CONCATENATE("R7C",'Mapa final'!#REF!),"")</f>
        <v>#REF!</v>
      </c>
      <c r="AA52" s="67" t="e">
        <f>IF(AND('Mapa final'!#REF!="Muy Baja",'Mapa final'!#REF!="Moderado"),CONCATENATE("R7C",'Mapa final'!#REF!),"")</f>
        <v>#REF!</v>
      </c>
      <c r="AB52" s="50" t="e">
        <f>IF(AND('Mapa final'!#REF!="Muy Baja",'Mapa final'!#REF!="Mayor"),CONCATENATE("R7C",'Mapa final'!#REF!),"")</f>
        <v>#REF!</v>
      </c>
      <c r="AC52" s="51" t="e">
        <f>IF(AND('Mapa final'!#REF!="Muy Baja",'Mapa final'!#REF!="Mayor"),CONCATENATE("R7C",'Mapa final'!#REF!),"")</f>
        <v>#REF!</v>
      </c>
      <c r="AD52" s="51" t="e">
        <f>IF(AND('Mapa final'!#REF!="Muy Baja",'Mapa final'!#REF!="Mayor"),CONCATENATE("R7C",'Mapa final'!#REF!),"")</f>
        <v>#REF!</v>
      </c>
      <c r="AE52" s="51" t="e">
        <f>IF(AND('Mapa final'!#REF!="Muy Baja",'Mapa final'!#REF!="Mayor"),CONCATENATE("R7C",'Mapa final'!#REF!),"")</f>
        <v>#REF!</v>
      </c>
      <c r="AF52" s="51" t="e">
        <f>IF(AND('Mapa final'!#REF!="Muy Baja",'Mapa final'!#REF!="Mayor"),CONCATENATE("R7C",'Mapa final'!#REF!),"")</f>
        <v>#REF!</v>
      </c>
      <c r="AG52" s="52" t="e">
        <f>IF(AND('Mapa final'!#REF!="Muy Baja",'Mapa final'!#REF!="Mayor"),CONCATENATE("R7C",'Mapa final'!#REF!),"")</f>
        <v>#REF!</v>
      </c>
      <c r="AH52" s="53" t="e">
        <f>IF(AND('Mapa final'!#REF!="Muy Baja",'Mapa final'!#REF!="Catastrófico"),CONCATENATE("R7C",'Mapa final'!#REF!),"")</f>
        <v>#REF!</v>
      </c>
      <c r="AI52" s="54" t="e">
        <f>IF(AND('Mapa final'!#REF!="Muy Baja",'Mapa final'!#REF!="Catastrófico"),CONCATENATE("R7C",'Mapa final'!#REF!),"")</f>
        <v>#REF!</v>
      </c>
      <c r="AJ52" s="54" t="e">
        <f>IF(AND('Mapa final'!#REF!="Muy Baja",'Mapa final'!#REF!="Catastrófico"),CONCATENATE("R7C",'Mapa final'!#REF!),"")</f>
        <v>#REF!</v>
      </c>
      <c r="AK52" s="54" t="e">
        <f>IF(AND('Mapa final'!#REF!="Muy Baja",'Mapa final'!#REF!="Catastrófico"),CONCATENATE("R7C",'Mapa final'!#REF!),"")</f>
        <v>#REF!</v>
      </c>
      <c r="AL52" s="54" t="e">
        <f>IF(AND('Mapa final'!#REF!="Muy Baja",'Mapa final'!#REF!="Catastrófico"),CONCATENATE("R7C",'Mapa final'!#REF!),"")</f>
        <v>#REF!</v>
      </c>
      <c r="AM52" s="55" t="e">
        <f>IF(AND('Mapa final'!#REF!="Muy Baja",'Mapa final'!#REF!="Catastrófico"),CONCATENATE("R7C",'Mapa final'!#REF!),"")</f>
        <v>#REF!</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4.95" customHeight="1" x14ac:dyDescent="0.3">
      <c r="A53" s="81"/>
      <c r="B53" s="236"/>
      <c r="C53" s="236"/>
      <c r="D53" s="237"/>
      <c r="E53" s="335"/>
      <c r="F53" s="334"/>
      <c r="G53" s="334"/>
      <c r="H53" s="334"/>
      <c r="I53" s="350"/>
      <c r="J53" s="74" t="e">
        <f>IF(AND('Mapa final'!#REF!="Muy Baja",'Mapa final'!#REF!="Leve"),CONCATENATE("R8C",'Mapa final'!#REF!),"")</f>
        <v>#REF!</v>
      </c>
      <c r="K53" s="75" t="e">
        <f>IF(AND('Mapa final'!#REF!="Muy Baja",'Mapa final'!#REF!="Leve"),CONCATENATE("R8C",'Mapa final'!#REF!),"")</f>
        <v>#REF!</v>
      </c>
      <c r="L53" s="75" t="e">
        <f>IF(AND('Mapa final'!#REF!="Muy Baja",'Mapa final'!#REF!="Leve"),CONCATENATE("R8C",'Mapa final'!#REF!),"")</f>
        <v>#REF!</v>
      </c>
      <c r="M53" s="75" t="e">
        <f>IF(AND('Mapa final'!#REF!="Muy Baja",'Mapa final'!#REF!="Leve"),CONCATENATE("R8C",'Mapa final'!#REF!),"")</f>
        <v>#REF!</v>
      </c>
      <c r="N53" s="75" t="e">
        <f>IF(AND('Mapa final'!#REF!="Muy Baja",'Mapa final'!#REF!="Leve"),CONCATENATE("R8C",'Mapa final'!#REF!),"")</f>
        <v>#REF!</v>
      </c>
      <c r="O53" s="76" t="e">
        <f>IF(AND('Mapa final'!#REF!="Muy Baja",'Mapa final'!#REF!="Leve"),CONCATENATE("R8C",'Mapa final'!#REF!),"")</f>
        <v>#REF!</v>
      </c>
      <c r="P53" s="74" t="e">
        <f>IF(AND('Mapa final'!#REF!="Muy Baja",'Mapa final'!#REF!="Menor"),CONCATENATE("R8C",'Mapa final'!#REF!),"")</f>
        <v>#REF!</v>
      </c>
      <c r="Q53" s="75" t="e">
        <f>IF(AND('Mapa final'!#REF!="Muy Baja",'Mapa final'!#REF!="Menor"),CONCATENATE("R8C",'Mapa final'!#REF!),"")</f>
        <v>#REF!</v>
      </c>
      <c r="R53" s="75" t="e">
        <f>IF(AND('Mapa final'!#REF!="Muy Baja",'Mapa final'!#REF!="Menor"),CONCATENATE("R8C",'Mapa final'!#REF!),"")</f>
        <v>#REF!</v>
      </c>
      <c r="S53" s="75" t="e">
        <f>IF(AND('Mapa final'!#REF!="Muy Baja",'Mapa final'!#REF!="Menor"),CONCATENATE("R8C",'Mapa final'!#REF!),"")</f>
        <v>#REF!</v>
      </c>
      <c r="T53" s="75" t="e">
        <f>IF(AND('Mapa final'!#REF!="Muy Baja",'Mapa final'!#REF!="Menor"),CONCATENATE("R8C",'Mapa final'!#REF!),"")</f>
        <v>#REF!</v>
      </c>
      <c r="U53" s="76" t="e">
        <f>IF(AND('Mapa final'!#REF!="Muy Baja",'Mapa final'!#REF!="Menor"),CONCATENATE("R8C",'Mapa final'!#REF!),"")</f>
        <v>#REF!</v>
      </c>
      <c r="V53" s="65" t="e">
        <f>IF(AND('Mapa final'!#REF!="Muy Baja",'Mapa final'!#REF!="Moderado"),CONCATENATE("R8C",'Mapa final'!#REF!),"")</f>
        <v>#REF!</v>
      </c>
      <c r="W53" s="66" t="e">
        <f>IF(AND('Mapa final'!#REF!="Muy Baja",'Mapa final'!#REF!="Moderado"),CONCATENATE("R8C",'Mapa final'!#REF!),"")</f>
        <v>#REF!</v>
      </c>
      <c r="X53" s="66" t="e">
        <f>IF(AND('Mapa final'!#REF!="Muy Baja",'Mapa final'!#REF!="Moderado"),CONCATENATE("R8C",'Mapa final'!#REF!),"")</f>
        <v>#REF!</v>
      </c>
      <c r="Y53" s="66" t="e">
        <f>IF(AND('Mapa final'!#REF!="Muy Baja",'Mapa final'!#REF!="Moderado"),CONCATENATE("R8C",'Mapa final'!#REF!),"")</f>
        <v>#REF!</v>
      </c>
      <c r="Z53" s="66" t="e">
        <f>IF(AND('Mapa final'!#REF!="Muy Baja",'Mapa final'!#REF!="Moderado"),CONCATENATE("R8C",'Mapa final'!#REF!),"")</f>
        <v>#REF!</v>
      </c>
      <c r="AA53" s="67" t="e">
        <f>IF(AND('Mapa final'!#REF!="Muy Baja",'Mapa final'!#REF!="Moderado"),CONCATENATE("R8C",'Mapa final'!#REF!),"")</f>
        <v>#REF!</v>
      </c>
      <c r="AB53" s="50" t="e">
        <f>IF(AND('Mapa final'!#REF!="Muy Baja",'Mapa final'!#REF!="Mayor"),CONCATENATE("R8C",'Mapa final'!#REF!),"")</f>
        <v>#REF!</v>
      </c>
      <c r="AC53" s="51" t="e">
        <f>IF(AND('Mapa final'!#REF!="Muy Baja",'Mapa final'!#REF!="Mayor"),CONCATENATE("R8C",'Mapa final'!#REF!),"")</f>
        <v>#REF!</v>
      </c>
      <c r="AD53" s="51" t="e">
        <f>IF(AND('Mapa final'!#REF!="Muy Baja",'Mapa final'!#REF!="Mayor"),CONCATENATE("R8C",'Mapa final'!#REF!),"")</f>
        <v>#REF!</v>
      </c>
      <c r="AE53" s="51" t="e">
        <f>IF(AND('Mapa final'!#REF!="Muy Baja",'Mapa final'!#REF!="Mayor"),CONCATENATE("R8C",'Mapa final'!#REF!),"")</f>
        <v>#REF!</v>
      </c>
      <c r="AF53" s="51" t="e">
        <f>IF(AND('Mapa final'!#REF!="Muy Baja",'Mapa final'!#REF!="Mayor"),CONCATENATE("R8C",'Mapa final'!#REF!),"")</f>
        <v>#REF!</v>
      </c>
      <c r="AG53" s="52" t="e">
        <f>IF(AND('Mapa final'!#REF!="Muy Baja",'Mapa final'!#REF!="Mayor"),CONCATENATE("R8C",'Mapa final'!#REF!),"")</f>
        <v>#REF!</v>
      </c>
      <c r="AH53" s="53" t="e">
        <f>IF(AND('Mapa final'!#REF!="Muy Baja",'Mapa final'!#REF!="Catastrófico"),CONCATENATE("R8C",'Mapa final'!#REF!),"")</f>
        <v>#REF!</v>
      </c>
      <c r="AI53" s="54" t="e">
        <f>IF(AND('Mapa final'!#REF!="Muy Baja",'Mapa final'!#REF!="Catastrófico"),CONCATENATE("R8C",'Mapa final'!#REF!),"")</f>
        <v>#REF!</v>
      </c>
      <c r="AJ53" s="54" t="e">
        <f>IF(AND('Mapa final'!#REF!="Muy Baja",'Mapa final'!#REF!="Catastrófico"),CONCATENATE("R8C",'Mapa final'!#REF!),"")</f>
        <v>#REF!</v>
      </c>
      <c r="AK53" s="54" t="e">
        <f>IF(AND('Mapa final'!#REF!="Muy Baja",'Mapa final'!#REF!="Catastrófico"),CONCATENATE("R8C",'Mapa final'!#REF!),"")</f>
        <v>#REF!</v>
      </c>
      <c r="AL53" s="54" t="e">
        <f>IF(AND('Mapa final'!#REF!="Muy Baja",'Mapa final'!#REF!="Catastrófico"),CONCATENATE("R8C",'Mapa final'!#REF!),"")</f>
        <v>#REF!</v>
      </c>
      <c r="AM53" s="55" t="e">
        <f>IF(AND('Mapa final'!#REF!="Muy Baja",'Mapa final'!#REF!="Catastrófico"),CONCATENATE("R8C",'Mapa final'!#REF!),"")</f>
        <v>#REF!</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4.95" customHeight="1" x14ac:dyDescent="0.3">
      <c r="A54" s="81"/>
      <c r="B54" s="236"/>
      <c r="C54" s="236"/>
      <c r="D54" s="237"/>
      <c r="E54" s="335"/>
      <c r="F54" s="334"/>
      <c r="G54" s="334"/>
      <c r="H54" s="334"/>
      <c r="I54" s="350"/>
      <c r="J54" s="74" t="e">
        <f>IF(AND('Mapa final'!#REF!="Muy Baja",'Mapa final'!#REF!="Leve"),CONCATENATE("R9C",'Mapa final'!#REF!),"")</f>
        <v>#REF!</v>
      </c>
      <c r="K54" s="75" t="e">
        <f>IF(AND('Mapa final'!#REF!="Muy Baja",'Mapa final'!#REF!="Leve"),CONCATENATE("R9C",'Mapa final'!#REF!),"")</f>
        <v>#REF!</v>
      </c>
      <c r="L54" s="75" t="e">
        <f>IF(AND('Mapa final'!#REF!="Muy Baja",'Mapa final'!#REF!="Leve"),CONCATENATE("R9C",'Mapa final'!#REF!),"")</f>
        <v>#REF!</v>
      </c>
      <c r="M54" s="75" t="e">
        <f>IF(AND('Mapa final'!#REF!="Muy Baja",'Mapa final'!#REF!="Leve"),CONCATENATE("R9C",'Mapa final'!#REF!),"")</f>
        <v>#REF!</v>
      </c>
      <c r="N54" s="75" t="e">
        <f>IF(AND('Mapa final'!#REF!="Muy Baja",'Mapa final'!#REF!="Leve"),CONCATENATE("R9C",'Mapa final'!#REF!),"")</f>
        <v>#REF!</v>
      </c>
      <c r="O54" s="76" t="e">
        <f>IF(AND('Mapa final'!#REF!="Muy Baja",'Mapa final'!#REF!="Leve"),CONCATENATE("R9C",'Mapa final'!#REF!),"")</f>
        <v>#REF!</v>
      </c>
      <c r="P54" s="74" t="e">
        <f>IF(AND('Mapa final'!#REF!="Muy Baja",'Mapa final'!#REF!="Menor"),CONCATENATE("R9C",'Mapa final'!#REF!),"")</f>
        <v>#REF!</v>
      </c>
      <c r="Q54" s="75" t="e">
        <f>IF(AND('Mapa final'!#REF!="Muy Baja",'Mapa final'!#REF!="Menor"),CONCATENATE("R9C",'Mapa final'!#REF!),"")</f>
        <v>#REF!</v>
      </c>
      <c r="R54" s="75" t="e">
        <f>IF(AND('Mapa final'!#REF!="Muy Baja",'Mapa final'!#REF!="Menor"),CONCATENATE("R9C",'Mapa final'!#REF!),"")</f>
        <v>#REF!</v>
      </c>
      <c r="S54" s="75" t="e">
        <f>IF(AND('Mapa final'!#REF!="Muy Baja",'Mapa final'!#REF!="Menor"),CONCATENATE("R9C",'Mapa final'!#REF!),"")</f>
        <v>#REF!</v>
      </c>
      <c r="T54" s="75" t="e">
        <f>IF(AND('Mapa final'!#REF!="Muy Baja",'Mapa final'!#REF!="Menor"),CONCATENATE("R9C",'Mapa final'!#REF!),"")</f>
        <v>#REF!</v>
      </c>
      <c r="U54" s="76" t="e">
        <f>IF(AND('Mapa final'!#REF!="Muy Baja",'Mapa final'!#REF!="Menor"),CONCATENATE("R9C",'Mapa final'!#REF!),"")</f>
        <v>#REF!</v>
      </c>
      <c r="V54" s="65" t="e">
        <f>IF(AND('Mapa final'!#REF!="Muy Baja",'Mapa final'!#REF!="Moderado"),CONCATENATE("R9C",'Mapa final'!#REF!),"")</f>
        <v>#REF!</v>
      </c>
      <c r="W54" s="66" t="e">
        <f>IF(AND('Mapa final'!#REF!="Muy Baja",'Mapa final'!#REF!="Moderado"),CONCATENATE("R9C",'Mapa final'!#REF!),"")</f>
        <v>#REF!</v>
      </c>
      <c r="X54" s="66" t="e">
        <f>IF(AND('Mapa final'!#REF!="Muy Baja",'Mapa final'!#REF!="Moderado"),CONCATENATE("R9C",'Mapa final'!#REF!),"")</f>
        <v>#REF!</v>
      </c>
      <c r="Y54" s="66" t="e">
        <f>IF(AND('Mapa final'!#REF!="Muy Baja",'Mapa final'!#REF!="Moderado"),CONCATENATE("R9C",'Mapa final'!#REF!),"")</f>
        <v>#REF!</v>
      </c>
      <c r="Z54" s="66" t="e">
        <f>IF(AND('Mapa final'!#REF!="Muy Baja",'Mapa final'!#REF!="Moderado"),CONCATENATE("R9C",'Mapa final'!#REF!),"")</f>
        <v>#REF!</v>
      </c>
      <c r="AA54" s="67" t="e">
        <f>IF(AND('Mapa final'!#REF!="Muy Baja",'Mapa final'!#REF!="Moderado"),CONCATENATE("R9C",'Mapa final'!#REF!),"")</f>
        <v>#REF!</v>
      </c>
      <c r="AB54" s="50" t="e">
        <f>IF(AND('Mapa final'!#REF!="Muy Baja",'Mapa final'!#REF!="Mayor"),CONCATENATE("R9C",'Mapa final'!#REF!),"")</f>
        <v>#REF!</v>
      </c>
      <c r="AC54" s="51" t="e">
        <f>IF(AND('Mapa final'!#REF!="Muy Baja",'Mapa final'!#REF!="Mayor"),CONCATENATE("R9C",'Mapa final'!#REF!),"")</f>
        <v>#REF!</v>
      </c>
      <c r="AD54" s="51" t="e">
        <f>IF(AND('Mapa final'!#REF!="Muy Baja",'Mapa final'!#REF!="Mayor"),CONCATENATE("R9C",'Mapa final'!#REF!),"")</f>
        <v>#REF!</v>
      </c>
      <c r="AE54" s="51" t="e">
        <f>IF(AND('Mapa final'!#REF!="Muy Baja",'Mapa final'!#REF!="Mayor"),CONCATENATE("R9C",'Mapa final'!#REF!),"")</f>
        <v>#REF!</v>
      </c>
      <c r="AF54" s="51" t="e">
        <f>IF(AND('Mapa final'!#REF!="Muy Baja",'Mapa final'!#REF!="Mayor"),CONCATENATE("R9C",'Mapa final'!#REF!),"")</f>
        <v>#REF!</v>
      </c>
      <c r="AG54" s="52" t="e">
        <f>IF(AND('Mapa final'!#REF!="Muy Baja",'Mapa final'!#REF!="Mayor"),CONCATENATE("R9C",'Mapa final'!#REF!),"")</f>
        <v>#REF!</v>
      </c>
      <c r="AH54" s="53" t="e">
        <f>IF(AND('Mapa final'!#REF!="Muy Baja",'Mapa final'!#REF!="Catastrófico"),CONCATENATE("R9C",'Mapa final'!#REF!),"")</f>
        <v>#REF!</v>
      </c>
      <c r="AI54" s="54" t="e">
        <f>IF(AND('Mapa final'!#REF!="Muy Baja",'Mapa final'!#REF!="Catastrófico"),CONCATENATE("R9C",'Mapa final'!#REF!),"")</f>
        <v>#REF!</v>
      </c>
      <c r="AJ54" s="54" t="e">
        <f>IF(AND('Mapa final'!#REF!="Muy Baja",'Mapa final'!#REF!="Catastrófico"),CONCATENATE("R9C",'Mapa final'!#REF!),"")</f>
        <v>#REF!</v>
      </c>
      <c r="AK54" s="54" t="e">
        <f>IF(AND('Mapa final'!#REF!="Muy Baja",'Mapa final'!#REF!="Catastrófico"),CONCATENATE("R9C",'Mapa final'!#REF!),"")</f>
        <v>#REF!</v>
      </c>
      <c r="AL54" s="54" t="e">
        <f>IF(AND('Mapa final'!#REF!="Muy Baja",'Mapa final'!#REF!="Catastrófico"),CONCATENATE("R9C",'Mapa final'!#REF!),"")</f>
        <v>#REF!</v>
      </c>
      <c r="AM54" s="55" t="e">
        <f>IF(AND('Mapa final'!#REF!="Muy Baja",'Mapa final'!#REF!="Catastrófico"),CONCATENATE("R9C",'Mapa final'!#REF!),"")</f>
        <v>#REF!</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8" customHeight="1" thickBot="1" x14ac:dyDescent="0.35">
      <c r="A55" s="81"/>
      <c r="B55" s="236"/>
      <c r="C55" s="236"/>
      <c r="D55" s="237"/>
      <c r="E55" s="336"/>
      <c r="F55" s="337"/>
      <c r="G55" s="337"/>
      <c r="H55" s="337"/>
      <c r="I55" s="351"/>
      <c r="J55" s="77" t="e">
        <f>IF(AND('Mapa final'!#REF!="Muy Baja",'Mapa final'!#REF!="Leve"),CONCATENATE("R10C",'Mapa final'!#REF!),"")</f>
        <v>#REF!</v>
      </c>
      <c r="K55" s="78" t="e">
        <f>IF(AND('Mapa final'!#REF!="Muy Baja",'Mapa final'!#REF!="Leve"),CONCATENATE("R10C",'Mapa final'!#REF!),"")</f>
        <v>#REF!</v>
      </c>
      <c r="L55" s="78" t="e">
        <f>IF(AND('Mapa final'!#REF!="Muy Baja",'Mapa final'!#REF!="Leve"),CONCATENATE("R10C",'Mapa final'!#REF!),"")</f>
        <v>#REF!</v>
      </c>
      <c r="M55" s="78" t="e">
        <f>IF(AND('Mapa final'!#REF!="Muy Baja",'Mapa final'!#REF!="Leve"),CONCATENATE("R10C",'Mapa final'!#REF!),"")</f>
        <v>#REF!</v>
      </c>
      <c r="N55" s="78" t="e">
        <f>IF(AND('Mapa final'!#REF!="Muy Baja",'Mapa final'!#REF!="Leve"),CONCATENATE("R10C",'Mapa final'!#REF!),"")</f>
        <v>#REF!</v>
      </c>
      <c r="O55" s="79" t="e">
        <f>IF(AND('Mapa final'!#REF!="Muy Baja",'Mapa final'!#REF!="Leve"),CONCATENATE("R10C",'Mapa final'!#REF!),"")</f>
        <v>#REF!</v>
      </c>
      <c r="P55" s="77" t="e">
        <f>IF(AND('Mapa final'!#REF!="Muy Baja",'Mapa final'!#REF!="Menor"),CONCATENATE("R10C",'Mapa final'!#REF!),"")</f>
        <v>#REF!</v>
      </c>
      <c r="Q55" s="78" t="e">
        <f>IF(AND('Mapa final'!#REF!="Muy Baja",'Mapa final'!#REF!="Menor"),CONCATENATE("R10C",'Mapa final'!#REF!),"")</f>
        <v>#REF!</v>
      </c>
      <c r="R55" s="78" t="e">
        <f>IF(AND('Mapa final'!#REF!="Muy Baja",'Mapa final'!#REF!="Menor"),CONCATENATE("R10C",'Mapa final'!#REF!),"")</f>
        <v>#REF!</v>
      </c>
      <c r="S55" s="78" t="e">
        <f>IF(AND('Mapa final'!#REF!="Muy Baja",'Mapa final'!#REF!="Menor"),CONCATENATE("R10C",'Mapa final'!#REF!),"")</f>
        <v>#REF!</v>
      </c>
      <c r="T55" s="78" t="e">
        <f>IF(AND('Mapa final'!#REF!="Muy Baja",'Mapa final'!#REF!="Menor"),CONCATENATE("R10C",'Mapa final'!#REF!),"")</f>
        <v>#REF!</v>
      </c>
      <c r="U55" s="79" t="e">
        <f>IF(AND('Mapa final'!#REF!="Muy Baja",'Mapa final'!#REF!="Menor"),CONCATENATE("R10C",'Mapa final'!#REF!),"")</f>
        <v>#REF!</v>
      </c>
      <c r="V55" s="68" t="e">
        <f>IF(AND('Mapa final'!#REF!="Muy Baja",'Mapa final'!#REF!="Moderado"),CONCATENATE("R10C",'Mapa final'!#REF!),"")</f>
        <v>#REF!</v>
      </c>
      <c r="W55" s="69" t="e">
        <f>IF(AND('Mapa final'!#REF!="Muy Baja",'Mapa final'!#REF!="Moderado"),CONCATENATE("R10C",'Mapa final'!#REF!),"")</f>
        <v>#REF!</v>
      </c>
      <c r="X55" s="69" t="e">
        <f>IF(AND('Mapa final'!#REF!="Muy Baja",'Mapa final'!#REF!="Moderado"),CONCATENATE("R10C",'Mapa final'!#REF!),"")</f>
        <v>#REF!</v>
      </c>
      <c r="Y55" s="69" t="e">
        <f>IF(AND('Mapa final'!#REF!="Muy Baja",'Mapa final'!#REF!="Moderado"),CONCATENATE("R10C",'Mapa final'!#REF!),"")</f>
        <v>#REF!</v>
      </c>
      <c r="Z55" s="69" t="e">
        <f>IF(AND('Mapa final'!#REF!="Muy Baja",'Mapa final'!#REF!="Moderado"),CONCATENATE("R10C",'Mapa final'!#REF!),"")</f>
        <v>#REF!</v>
      </c>
      <c r="AA55" s="70" t="e">
        <f>IF(AND('Mapa final'!#REF!="Muy Baja",'Mapa final'!#REF!="Moderado"),CONCATENATE("R10C",'Mapa final'!#REF!),"")</f>
        <v>#REF!</v>
      </c>
      <c r="AB55" s="56" t="e">
        <f>IF(AND('Mapa final'!#REF!="Muy Baja",'Mapa final'!#REF!="Mayor"),CONCATENATE("R10C",'Mapa final'!#REF!),"")</f>
        <v>#REF!</v>
      </c>
      <c r="AC55" s="57" t="e">
        <f>IF(AND('Mapa final'!#REF!="Muy Baja",'Mapa final'!#REF!="Mayor"),CONCATENATE("R10C",'Mapa final'!#REF!),"")</f>
        <v>#REF!</v>
      </c>
      <c r="AD55" s="57" t="e">
        <f>IF(AND('Mapa final'!#REF!="Muy Baja",'Mapa final'!#REF!="Mayor"),CONCATENATE("R10C",'Mapa final'!#REF!),"")</f>
        <v>#REF!</v>
      </c>
      <c r="AE55" s="57" t="e">
        <f>IF(AND('Mapa final'!#REF!="Muy Baja",'Mapa final'!#REF!="Mayor"),CONCATENATE("R10C",'Mapa final'!#REF!),"")</f>
        <v>#REF!</v>
      </c>
      <c r="AF55" s="57" t="e">
        <f>IF(AND('Mapa final'!#REF!="Muy Baja",'Mapa final'!#REF!="Mayor"),CONCATENATE("R10C",'Mapa final'!#REF!),"")</f>
        <v>#REF!</v>
      </c>
      <c r="AG55" s="58" t="e">
        <f>IF(AND('Mapa final'!#REF!="Muy Baja",'Mapa final'!#REF!="Mayor"),CONCATENATE("R10C",'Mapa final'!#REF!),"")</f>
        <v>#REF!</v>
      </c>
      <c r="AH55" s="59" t="e">
        <f>IF(AND('Mapa final'!#REF!="Muy Baja",'Mapa final'!#REF!="Catastrófico"),CONCATENATE("R10C",'Mapa final'!#REF!),"")</f>
        <v>#REF!</v>
      </c>
      <c r="AI55" s="60" t="e">
        <f>IF(AND('Mapa final'!#REF!="Muy Baja",'Mapa final'!#REF!="Catastrófico"),CONCATENATE("R10C",'Mapa final'!#REF!),"")</f>
        <v>#REF!</v>
      </c>
      <c r="AJ55" s="60" t="e">
        <f>IF(AND('Mapa final'!#REF!="Muy Baja",'Mapa final'!#REF!="Catastrófico"),CONCATENATE("R10C",'Mapa final'!#REF!),"")</f>
        <v>#REF!</v>
      </c>
      <c r="AK55" s="60" t="e">
        <f>IF(AND('Mapa final'!#REF!="Muy Baja",'Mapa final'!#REF!="Catastrófico"),CONCATENATE("R10C",'Mapa final'!#REF!),"")</f>
        <v>#REF!</v>
      </c>
      <c r="AL55" s="60" t="e">
        <f>IF(AND('Mapa final'!#REF!="Muy Baja",'Mapa final'!#REF!="Catastrófico"),CONCATENATE("R10C",'Mapa final'!#REF!),"")</f>
        <v>#REF!</v>
      </c>
      <c r="AM55" s="61" t="e">
        <f>IF(AND('Mapa final'!#REF!="Muy Baja",'Mapa final'!#REF!="Catastrófico"),CONCATENATE("R10C",'Mapa final'!#REF!),"")</f>
        <v>#REF!</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331" t="s">
        <v>104</v>
      </c>
      <c r="K56" s="332"/>
      <c r="L56" s="332"/>
      <c r="M56" s="332"/>
      <c r="N56" s="332"/>
      <c r="O56" s="349"/>
      <c r="P56" s="331" t="s">
        <v>103</v>
      </c>
      <c r="Q56" s="332"/>
      <c r="R56" s="332"/>
      <c r="S56" s="332"/>
      <c r="T56" s="332"/>
      <c r="U56" s="349"/>
      <c r="V56" s="331" t="s">
        <v>102</v>
      </c>
      <c r="W56" s="332"/>
      <c r="X56" s="332"/>
      <c r="Y56" s="332"/>
      <c r="Z56" s="332"/>
      <c r="AA56" s="349"/>
      <c r="AB56" s="331" t="s">
        <v>101</v>
      </c>
      <c r="AC56" s="370"/>
      <c r="AD56" s="332"/>
      <c r="AE56" s="332"/>
      <c r="AF56" s="332"/>
      <c r="AG56" s="349"/>
      <c r="AH56" s="331" t="s">
        <v>100</v>
      </c>
      <c r="AI56" s="332"/>
      <c r="AJ56" s="332"/>
      <c r="AK56" s="332"/>
      <c r="AL56" s="332"/>
      <c r="AM56" s="349"/>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335"/>
      <c r="K57" s="334"/>
      <c r="L57" s="334"/>
      <c r="M57" s="334"/>
      <c r="N57" s="334"/>
      <c r="O57" s="350"/>
      <c r="P57" s="335"/>
      <c r="Q57" s="334"/>
      <c r="R57" s="334"/>
      <c r="S57" s="334"/>
      <c r="T57" s="334"/>
      <c r="U57" s="350"/>
      <c r="V57" s="335"/>
      <c r="W57" s="334"/>
      <c r="X57" s="334"/>
      <c r="Y57" s="334"/>
      <c r="Z57" s="334"/>
      <c r="AA57" s="350"/>
      <c r="AB57" s="335"/>
      <c r="AC57" s="334"/>
      <c r="AD57" s="334"/>
      <c r="AE57" s="334"/>
      <c r="AF57" s="334"/>
      <c r="AG57" s="350"/>
      <c r="AH57" s="335"/>
      <c r="AI57" s="334"/>
      <c r="AJ57" s="334"/>
      <c r="AK57" s="334"/>
      <c r="AL57" s="334"/>
      <c r="AM57" s="350"/>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335"/>
      <c r="K58" s="334"/>
      <c r="L58" s="334"/>
      <c r="M58" s="334"/>
      <c r="N58" s="334"/>
      <c r="O58" s="350"/>
      <c r="P58" s="335"/>
      <c r="Q58" s="334"/>
      <c r="R58" s="334"/>
      <c r="S58" s="334"/>
      <c r="T58" s="334"/>
      <c r="U58" s="350"/>
      <c r="V58" s="335"/>
      <c r="W58" s="334"/>
      <c r="X58" s="334"/>
      <c r="Y58" s="334"/>
      <c r="Z58" s="334"/>
      <c r="AA58" s="350"/>
      <c r="AB58" s="335"/>
      <c r="AC58" s="334"/>
      <c r="AD58" s="334"/>
      <c r="AE58" s="334"/>
      <c r="AF58" s="334"/>
      <c r="AG58" s="350"/>
      <c r="AH58" s="335"/>
      <c r="AI58" s="334"/>
      <c r="AJ58" s="334"/>
      <c r="AK58" s="334"/>
      <c r="AL58" s="334"/>
      <c r="AM58" s="350"/>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335"/>
      <c r="K59" s="334"/>
      <c r="L59" s="334"/>
      <c r="M59" s="334"/>
      <c r="N59" s="334"/>
      <c r="O59" s="350"/>
      <c r="P59" s="335"/>
      <c r="Q59" s="334"/>
      <c r="R59" s="334"/>
      <c r="S59" s="334"/>
      <c r="T59" s="334"/>
      <c r="U59" s="350"/>
      <c r="V59" s="335"/>
      <c r="W59" s="334"/>
      <c r="X59" s="334"/>
      <c r="Y59" s="334"/>
      <c r="Z59" s="334"/>
      <c r="AA59" s="350"/>
      <c r="AB59" s="335"/>
      <c r="AC59" s="334"/>
      <c r="AD59" s="334"/>
      <c r="AE59" s="334"/>
      <c r="AF59" s="334"/>
      <c r="AG59" s="350"/>
      <c r="AH59" s="335"/>
      <c r="AI59" s="334"/>
      <c r="AJ59" s="334"/>
      <c r="AK59" s="334"/>
      <c r="AL59" s="334"/>
      <c r="AM59" s="350"/>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335"/>
      <c r="K60" s="334"/>
      <c r="L60" s="334"/>
      <c r="M60" s="334"/>
      <c r="N60" s="334"/>
      <c r="O60" s="350"/>
      <c r="P60" s="335"/>
      <c r="Q60" s="334"/>
      <c r="R60" s="334"/>
      <c r="S60" s="334"/>
      <c r="T60" s="334"/>
      <c r="U60" s="350"/>
      <c r="V60" s="335"/>
      <c r="W60" s="334"/>
      <c r="X60" s="334"/>
      <c r="Y60" s="334"/>
      <c r="Z60" s="334"/>
      <c r="AA60" s="350"/>
      <c r="AB60" s="335"/>
      <c r="AC60" s="334"/>
      <c r="AD60" s="334"/>
      <c r="AE60" s="334"/>
      <c r="AF60" s="334"/>
      <c r="AG60" s="350"/>
      <c r="AH60" s="335"/>
      <c r="AI60" s="334"/>
      <c r="AJ60" s="334"/>
      <c r="AK60" s="334"/>
      <c r="AL60" s="334"/>
      <c r="AM60" s="350"/>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4.95" thickBot="1" x14ac:dyDescent="0.3">
      <c r="A61" s="81"/>
      <c r="B61" s="81"/>
      <c r="C61" s="81"/>
      <c r="D61" s="81"/>
      <c r="E61" s="81"/>
      <c r="F61" s="81"/>
      <c r="G61" s="81"/>
      <c r="H61" s="81"/>
      <c r="I61" s="81"/>
      <c r="J61" s="336"/>
      <c r="K61" s="337"/>
      <c r="L61" s="337"/>
      <c r="M61" s="337"/>
      <c r="N61" s="337"/>
      <c r="O61" s="351"/>
      <c r="P61" s="336"/>
      <c r="Q61" s="337"/>
      <c r="R61" s="337"/>
      <c r="S61" s="337"/>
      <c r="T61" s="337"/>
      <c r="U61" s="351"/>
      <c r="V61" s="336"/>
      <c r="W61" s="337"/>
      <c r="X61" s="337"/>
      <c r="Y61" s="337"/>
      <c r="Z61" s="337"/>
      <c r="AA61" s="351"/>
      <c r="AB61" s="336"/>
      <c r="AC61" s="337"/>
      <c r="AD61" s="337"/>
      <c r="AE61" s="337"/>
      <c r="AF61" s="337"/>
      <c r="AG61" s="351"/>
      <c r="AH61" s="336"/>
      <c r="AI61" s="337"/>
      <c r="AJ61" s="337"/>
      <c r="AK61" s="337"/>
      <c r="AL61" s="337"/>
      <c r="AM61" s="35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4.95" customHeight="1" x14ac:dyDescent="0.25">
      <c r="A63" s="81"/>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1"/>
      <c r="AV63" s="81"/>
      <c r="AW63" s="81"/>
      <c r="AX63" s="81"/>
      <c r="AY63" s="81"/>
      <c r="AZ63" s="81"/>
      <c r="BA63" s="81"/>
      <c r="BB63" s="81"/>
      <c r="BC63" s="81"/>
      <c r="BD63" s="81"/>
      <c r="BE63" s="81"/>
      <c r="BF63" s="81"/>
      <c r="BG63" s="81"/>
      <c r="BH63" s="81"/>
    </row>
    <row r="64" spans="1:80" ht="14.95" customHeight="1" x14ac:dyDescent="0.25">
      <c r="A64" s="81"/>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B8" sqref="B8"/>
    </sheetView>
  </sheetViews>
  <sheetFormatPr baseColWidth="10" defaultRowHeight="14.3" x14ac:dyDescent="0.25"/>
  <cols>
    <col min="2" max="2" width="24.125" customWidth="1"/>
    <col min="3" max="3" width="70.125" customWidth="1"/>
    <col min="4" max="4" width="29.875" customWidth="1"/>
  </cols>
  <sheetData>
    <row r="1" spans="1:37" ht="23.1" x14ac:dyDescent="0.25">
      <c r="A1" s="81"/>
      <c r="B1" s="371" t="s">
        <v>53</v>
      </c>
      <c r="C1" s="371"/>
      <c r="D1" s="37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4.45" x14ac:dyDescent="0.25">
      <c r="A3" s="81"/>
      <c r="B3" s="9"/>
      <c r="C3" s="10" t="s">
        <v>50</v>
      </c>
      <c r="D3" s="10" t="s">
        <v>3</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48.9" x14ac:dyDescent="0.25">
      <c r="A4" s="81"/>
      <c r="B4" s="11" t="s">
        <v>49</v>
      </c>
      <c r="C4" s="12" t="s">
        <v>205</v>
      </c>
      <c r="D4" s="13">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48.9" x14ac:dyDescent="0.25">
      <c r="A5" s="81"/>
      <c r="B5" s="14" t="s">
        <v>51</v>
      </c>
      <c r="C5" s="15" t="s">
        <v>206</v>
      </c>
      <c r="D5" s="16">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48.9" x14ac:dyDescent="0.25">
      <c r="A6" s="81"/>
      <c r="B6" s="17" t="s">
        <v>99</v>
      </c>
      <c r="C6" s="15" t="s">
        <v>207</v>
      </c>
      <c r="D6" s="16">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3.400000000000006" x14ac:dyDescent="0.25">
      <c r="A7" s="81"/>
      <c r="B7" s="18" t="s">
        <v>5</v>
      </c>
      <c r="C7" s="15" t="s">
        <v>208</v>
      </c>
      <c r="D7" s="16">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48.9" x14ac:dyDescent="0.25">
      <c r="A8" s="81"/>
      <c r="B8" s="19" t="s">
        <v>52</v>
      </c>
      <c r="C8" s="15" t="s">
        <v>209</v>
      </c>
      <c r="D8" s="16">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5"/>
      <c r="C9" s="105"/>
      <c r="D9" s="105"/>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x14ac:dyDescent="0.25">
      <c r="A10" s="81"/>
      <c r="B10" s="106"/>
      <c r="C10" s="105"/>
      <c r="D10" s="105"/>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5"/>
      <c r="C11" s="105"/>
      <c r="D11" s="105"/>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5"/>
      <c r="C12" s="105"/>
      <c r="D12" s="105"/>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5"/>
      <c r="C13" s="105"/>
      <c r="D13" s="105"/>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5"/>
      <c r="C14" s="105"/>
      <c r="D14" s="105"/>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5"/>
      <c r="C15" s="105"/>
      <c r="D15" s="105"/>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5"/>
      <c r="C16" s="105"/>
      <c r="D16" s="105"/>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5"/>
      <c r="C17" s="105"/>
      <c r="D17" s="105"/>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5"/>
      <c r="C18" s="105"/>
      <c r="D18" s="105"/>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8"/>
  <sheetViews>
    <sheetView zoomScale="60" zoomScaleNormal="60" workbookViewId="0">
      <selection activeCell="A210" sqref="A210"/>
    </sheetView>
  </sheetViews>
  <sheetFormatPr baseColWidth="10" defaultRowHeight="14.3" x14ac:dyDescent="0.25"/>
  <cols>
    <col min="2" max="2" width="40.375" customWidth="1"/>
    <col min="3" max="3" width="74.875" customWidth="1"/>
    <col min="4" max="4" width="126.375" bestFit="1" customWidth="1"/>
    <col min="5" max="5" width="12.375" bestFit="1" customWidth="1"/>
    <col min="6" max="6" width="144.75" bestFit="1" customWidth="1"/>
    <col min="7" max="7" width="47.125" bestFit="1" customWidth="1"/>
    <col min="8" max="8" width="125.125" bestFit="1" customWidth="1"/>
    <col min="9" max="9" width="146.25" bestFit="1" customWidth="1"/>
    <col min="10" max="10" width="52.125" bestFit="1" customWidth="1"/>
    <col min="11" max="11" width="147.375" bestFit="1" customWidth="1"/>
    <col min="12" max="12" width="16.375" bestFit="1" customWidth="1"/>
  </cols>
  <sheetData>
    <row r="1" spans="1:21" ht="32.6" x14ac:dyDescent="0.25">
      <c r="A1" s="81"/>
      <c r="B1" s="372" t="s">
        <v>61</v>
      </c>
      <c r="C1" s="372"/>
      <c r="D1" s="372"/>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6" x14ac:dyDescent="0.25">
      <c r="A3" s="81"/>
      <c r="B3" s="102"/>
      <c r="C3" s="34" t="s">
        <v>54</v>
      </c>
      <c r="D3" s="34" t="s">
        <v>55</v>
      </c>
      <c r="E3" s="81"/>
      <c r="F3" s="81"/>
      <c r="G3" s="81"/>
      <c r="H3" s="81"/>
      <c r="I3" s="81"/>
      <c r="J3" s="81"/>
      <c r="K3" s="81"/>
      <c r="L3" s="81"/>
      <c r="M3" s="81"/>
      <c r="N3" s="81"/>
      <c r="O3" s="81"/>
      <c r="P3" s="81"/>
      <c r="Q3" s="81"/>
      <c r="R3" s="81"/>
      <c r="S3" s="81"/>
      <c r="T3" s="81"/>
      <c r="U3" s="81"/>
    </row>
    <row r="4" spans="1:21" ht="32.6" x14ac:dyDescent="0.25">
      <c r="A4" s="101" t="s">
        <v>80</v>
      </c>
      <c r="B4" s="37" t="s">
        <v>98</v>
      </c>
      <c r="C4" s="42" t="s">
        <v>140</v>
      </c>
      <c r="D4" s="35" t="s">
        <v>94</v>
      </c>
      <c r="E4" s="81"/>
      <c r="F4" s="81"/>
      <c r="G4" s="81"/>
      <c r="H4" s="81"/>
      <c r="I4" s="81"/>
      <c r="J4" s="81"/>
      <c r="K4" s="81"/>
      <c r="L4" s="81"/>
      <c r="M4" s="81"/>
      <c r="N4" s="81"/>
      <c r="O4" s="81"/>
      <c r="P4" s="81"/>
      <c r="Q4" s="81"/>
      <c r="R4" s="81"/>
      <c r="S4" s="81"/>
      <c r="T4" s="81"/>
      <c r="U4" s="81"/>
    </row>
    <row r="5" spans="1:21" ht="97.85" x14ac:dyDescent="0.25">
      <c r="A5" s="101" t="s">
        <v>81</v>
      </c>
      <c r="B5" s="38" t="s">
        <v>57</v>
      </c>
      <c r="C5" s="43" t="s">
        <v>90</v>
      </c>
      <c r="D5" s="36" t="s">
        <v>95</v>
      </c>
      <c r="E5" s="81"/>
      <c r="F5" s="81"/>
      <c r="G5" s="81"/>
      <c r="H5" s="81"/>
      <c r="I5" s="81"/>
      <c r="J5" s="81"/>
      <c r="K5" s="81"/>
      <c r="L5" s="81"/>
      <c r="M5" s="81"/>
      <c r="N5" s="81"/>
      <c r="O5" s="81"/>
      <c r="P5" s="81"/>
      <c r="Q5" s="81"/>
      <c r="R5" s="81"/>
      <c r="S5" s="81"/>
      <c r="T5" s="81"/>
      <c r="U5" s="81"/>
    </row>
    <row r="6" spans="1:21" ht="65.25" x14ac:dyDescent="0.25">
      <c r="A6" s="101" t="s">
        <v>78</v>
      </c>
      <c r="B6" s="39" t="s">
        <v>58</v>
      </c>
      <c r="C6" s="43" t="s">
        <v>91</v>
      </c>
      <c r="D6" s="36" t="s">
        <v>97</v>
      </c>
      <c r="E6" s="81"/>
      <c r="F6" s="81"/>
      <c r="G6" s="81"/>
      <c r="H6" s="81"/>
      <c r="I6" s="81"/>
      <c r="J6" s="81"/>
      <c r="K6" s="81"/>
      <c r="L6" s="81"/>
      <c r="M6" s="81"/>
      <c r="N6" s="81"/>
      <c r="O6" s="81"/>
      <c r="P6" s="81"/>
      <c r="Q6" s="81"/>
      <c r="R6" s="81"/>
      <c r="S6" s="81"/>
      <c r="T6" s="81"/>
      <c r="U6" s="81"/>
    </row>
    <row r="7" spans="1:21" ht="97.85" x14ac:dyDescent="0.25">
      <c r="A7" s="101" t="s">
        <v>6</v>
      </c>
      <c r="B7" s="40" t="s">
        <v>59</v>
      </c>
      <c r="C7" s="43" t="s">
        <v>92</v>
      </c>
      <c r="D7" s="36" t="s">
        <v>96</v>
      </c>
      <c r="E7" s="81"/>
      <c r="F7" s="81"/>
      <c r="G7" s="81"/>
      <c r="H7" s="81"/>
      <c r="I7" s="81"/>
      <c r="J7" s="81"/>
      <c r="K7" s="81"/>
      <c r="L7" s="81"/>
      <c r="M7" s="81"/>
      <c r="N7" s="81"/>
      <c r="O7" s="81"/>
      <c r="P7" s="81"/>
      <c r="Q7" s="81"/>
      <c r="R7" s="81"/>
      <c r="S7" s="81"/>
      <c r="T7" s="81"/>
      <c r="U7" s="81"/>
    </row>
    <row r="8" spans="1:21" ht="65.25" x14ac:dyDescent="0.25">
      <c r="A8" s="101" t="s">
        <v>82</v>
      </c>
      <c r="B8" s="41" t="s">
        <v>60</v>
      </c>
      <c r="C8" s="43" t="s">
        <v>93</v>
      </c>
      <c r="D8" s="36" t="s">
        <v>110</v>
      </c>
      <c r="E8" s="81"/>
      <c r="F8" s="81"/>
      <c r="G8" s="81"/>
      <c r="H8" s="81"/>
      <c r="I8" s="81"/>
      <c r="J8" s="81"/>
      <c r="K8" s="81"/>
      <c r="L8" s="81"/>
      <c r="M8" s="81"/>
      <c r="N8" s="81"/>
      <c r="O8" s="81"/>
      <c r="P8" s="81"/>
      <c r="Q8" s="81"/>
      <c r="R8" s="81"/>
      <c r="S8" s="81"/>
      <c r="T8" s="81"/>
      <c r="U8" s="81"/>
    </row>
    <row r="9" spans="1:21" ht="21.1" x14ac:dyDescent="0.25">
      <c r="A9" s="101"/>
      <c r="B9" s="101"/>
      <c r="C9" s="103"/>
      <c r="D9" s="103"/>
      <c r="E9" s="81"/>
      <c r="F9" s="81"/>
      <c r="G9" s="81"/>
      <c r="H9" s="81"/>
      <c r="I9" s="81"/>
      <c r="J9" s="81"/>
      <c r="K9" s="81"/>
      <c r="L9" s="81"/>
      <c r="M9" s="81"/>
      <c r="N9" s="81"/>
      <c r="O9" s="81"/>
      <c r="P9" s="81"/>
      <c r="Q9" s="81"/>
      <c r="R9" s="81"/>
      <c r="S9" s="81"/>
      <c r="T9" s="81"/>
      <c r="U9" s="81"/>
    </row>
    <row r="10" spans="1:21" x14ac:dyDescent="0.25">
      <c r="A10" s="101"/>
      <c r="B10" s="104"/>
      <c r="C10" s="104"/>
      <c r="D10" s="104"/>
      <c r="E10" s="81"/>
      <c r="F10" s="81"/>
      <c r="G10" s="81"/>
      <c r="H10" s="81"/>
      <c r="I10" s="81"/>
      <c r="J10" s="81"/>
      <c r="K10" s="81"/>
      <c r="L10" s="81"/>
      <c r="M10" s="81"/>
      <c r="N10" s="81"/>
      <c r="O10" s="81"/>
      <c r="P10" s="81"/>
      <c r="Q10" s="81"/>
      <c r="R10" s="81"/>
      <c r="S10" s="81"/>
      <c r="T10" s="81"/>
      <c r="U10" s="81"/>
    </row>
    <row r="11" spans="1:21" x14ac:dyDescent="0.25">
      <c r="A11" s="101"/>
      <c r="B11" s="101" t="s">
        <v>88</v>
      </c>
      <c r="C11" s="101" t="s">
        <v>128</v>
      </c>
      <c r="D11" s="101" t="s">
        <v>135</v>
      </c>
      <c r="E11" s="81"/>
      <c r="F11" s="81"/>
      <c r="G11" s="81"/>
      <c r="H11" s="81"/>
      <c r="I11" s="81"/>
      <c r="J11" s="81"/>
      <c r="K11" s="81"/>
      <c r="L11" s="81"/>
      <c r="M11" s="81"/>
      <c r="N11" s="81"/>
      <c r="O11" s="81"/>
      <c r="P11" s="81"/>
      <c r="Q11" s="81"/>
      <c r="R11" s="81"/>
      <c r="S11" s="81"/>
      <c r="T11" s="81"/>
      <c r="U11" s="81"/>
    </row>
    <row r="12" spans="1:21" x14ac:dyDescent="0.25">
      <c r="A12" s="101"/>
      <c r="B12" s="101" t="s">
        <v>86</v>
      </c>
      <c r="C12" s="101" t="s">
        <v>132</v>
      </c>
      <c r="D12" s="101" t="s">
        <v>136</v>
      </c>
      <c r="E12" s="81"/>
      <c r="F12" s="81"/>
      <c r="G12" s="81"/>
      <c r="H12" s="81"/>
      <c r="I12" s="81"/>
      <c r="J12" s="81"/>
      <c r="K12" s="81"/>
      <c r="L12" s="81"/>
      <c r="M12" s="81"/>
      <c r="N12" s="81"/>
      <c r="O12" s="81"/>
      <c r="P12" s="81"/>
      <c r="Q12" s="81"/>
      <c r="R12" s="81"/>
      <c r="S12" s="81"/>
      <c r="T12" s="81"/>
      <c r="U12" s="81"/>
    </row>
    <row r="13" spans="1:21" x14ac:dyDescent="0.25">
      <c r="A13" s="101"/>
      <c r="B13" s="101"/>
      <c r="C13" s="101" t="s">
        <v>131</v>
      </c>
      <c r="D13" s="101" t="s">
        <v>137</v>
      </c>
      <c r="E13" s="81"/>
      <c r="F13" s="81"/>
      <c r="G13" s="81"/>
      <c r="H13" s="81"/>
      <c r="I13" s="81"/>
      <c r="J13" s="81"/>
      <c r="K13" s="81"/>
      <c r="L13" s="81"/>
      <c r="M13" s="81"/>
      <c r="N13" s="81"/>
      <c r="O13" s="81"/>
      <c r="P13" s="81"/>
      <c r="Q13" s="81"/>
      <c r="R13" s="81"/>
      <c r="S13" s="81"/>
      <c r="T13" s="81"/>
      <c r="U13" s="81"/>
    </row>
    <row r="14" spans="1:21" x14ac:dyDescent="0.25">
      <c r="A14" s="101"/>
      <c r="B14" s="101"/>
      <c r="C14" s="101" t="s">
        <v>133</v>
      </c>
      <c r="D14" s="101" t="s">
        <v>138</v>
      </c>
      <c r="E14" s="81"/>
      <c r="F14" s="81"/>
      <c r="G14" s="81"/>
      <c r="H14" s="81"/>
      <c r="I14" s="81"/>
      <c r="J14" s="81"/>
      <c r="K14" s="81"/>
      <c r="L14" s="81"/>
      <c r="M14" s="81"/>
      <c r="N14" s="81"/>
      <c r="O14" s="81"/>
      <c r="P14" s="81"/>
      <c r="Q14" s="81"/>
      <c r="R14" s="81"/>
      <c r="S14" s="81"/>
      <c r="T14" s="81"/>
      <c r="U14" s="81"/>
    </row>
    <row r="15" spans="1:21" x14ac:dyDescent="0.25">
      <c r="A15" s="101"/>
      <c r="B15" s="101"/>
      <c r="C15" s="101" t="s">
        <v>134</v>
      </c>
      <c r="D15" s="101" t="s">
        <v>139</v>
      </c>
      <c r="E15" s="81"/>
      <c r="F15" s="81"/>
      <c r="G15" s="81"/>
      <c r="H15" s="81"/>
      <c r="I15" s="81"/>
      <c r="J15" s="81"/>
      <c r="K15" s="81"/>
      <c r="L15" s="81"/>
      <c r="M15" s="81"/>
      <c r="N15" s="81"/>
      <c r="O15" s="81"/>
      <c r="P15" s="81"/>
      <c r="Q15" s="81"/>
      <c r="R15" s="81"/>
      <c r="S15" s="81"/>
      <c r="T15" s="81"/>
      <c r="U15" s="81"/>
    </row>
    <row r="16" spans="1:21" x14ac:dyDescent="0.25">
      <c r="A16" s="101"/>
      <c r="B16" s="101"/>
      <c r="C16" s="101"/>
      <c r="D16" s="101"/>
      <c r="E16" s="81"/>
      <c r="F16" s="81"/>
      <c r="G16" s="81"/>
      <c r="H16" s="81"/>
      <c r="I16" s="81"/>
      <c r="J16" s="81"/>
      <c r="K16" s="81"/>
      <c r="L16" s="81"/>
      <c r="M16" s="81"/>
      <c r="N16" s="81"/>
      <c r="O16" s="81"/>
    </row>
    <row r="17" spans="1:15" x14ac:dyDescent="0.25">
      <c r="A17" s="101"/>
      <c r="B17" s="101"/>
      <c r="C17" s="101"/>
      <c r="D17" s="101"/>
      <c r="E17" s="81"/>
      <c r="F17" s="81"/>
      <c r="G17" s="81"/>
      <c r="H17" s="81"/>
      <c r="I17" s="81"/>
      <c r="J17" s="81"/>
      <c r="K17" s="81"/>
      <c r="L17" s="81"/>
      <c r="M17" s="81"/>
      <c r="N17" s="81"/>
      <c r="O17" s="81"/>
    </row>
    <row r="18" spans="1:15" x14ac:dyDescent="0.25">
      <c r="A18" s="101"/>
      <c r="B18" s="105"/>
      <c r="C18" s="105"/>
      <c r="D18" s="105"/>
      <c r="E18" s="81"/>
      <c r="F18" s="81"/>
      <c r="G18" s="81"/>
      <c r="H18" s="81"/>
      <c r="I18" s="81"/>
      <c r="J18" s="81"/>
      <c r="K18" s="81"/>
      <c r="L18" s="81"/>
      <c r="M18" s="81"/>
      <c r="N18" s="81"/>
      <c r="O18" s="81"/>
    </row>
    <row r="19" spans="1:15" x14ac:dyDescent="0.25">
      <c r="A19" s="101"/>
      <c r="B19" s="105"/>
      <c r="C19" s="105"/>
      <c r="D19" s="105"/>
      <c r="E19" s="81"/>
      <c r="F19" s="81"/>
      <c r="G19" s="81"/>
      <c r="H19" s="81"/>
      <c r="I19" s="81"/>
      <c r="J19" s="81"/>
      <c r="K19" s="81"/>
      <c r="L19" s="81"/>
      <c r="M19" s="81"/>
      <c r="N19" s="81"/>
      <c r="O19" s="81"/>
    </row>
    <row r="20" spans="1:15" x14ac:dyDescent="0.25">
      <c r="A20" s="101"/>
      <c r="B20" s="105"/>
      <c r="C20" s="105"/>
      <c r="D20" s="105"/>
      <c r="E20" s="81"/>
      <c r="F20" s="81"/>
      <c r="G20" s="81"/>
      <c r="H20" s="81"/>
      <c r="I20" s="81"/>
      <c r="J20" s="81"/>
      <c r="K20" s="81"/>
      <c r="L20" s="81"/>
      <c r="M20" s="81"/>
      <c r="N20" s="81"/>
      <c r="O20" s="81"/>
    </row>
    <row r="21" spans="1:15" x14ac:dyDescent="0.25">
      <c r="A21" s="101"/>
      <c r="B21" s="105"/>
      <c r="C21" s="105"/>
      <c r="D21" s="105"/>
      <c r="E21" s="81"/>
      <c r="F21" s="81"/>
      <c r="G21" s="81"/>
      <c r="H21" s="81"/>
      <c r="I21" s="81"/>
      <c r="J21" s="81"/>
      <c r="K21" s="81"/>
      <c r="L21" s="81"/>
      <c r="M21" s="81"/>
      <c r="N21" s="81"/>
      <c r="O21" s="81"/>
    </row>
    <row r="22" spans="1:15" ht="21.1" x14ac:dyDescent="0.25">
      <c r="A22" s="101"/>
      <c r="B22" s="101"/>
      <c r="C22" s="103"/>
      <c r="D22" s="103"/>
      <c r="E22" s="81"/>
      <c r="F22" s="81"/>
      <c r="G22" s="81"/>
      <c r="H22" s="81"/>
      <c r="I22" s="81"/>
      <c r="J22" s="81"/>
      <c r="K22" s="81"/>
      <c r="L22" s="81"/>
      <c r="M22" s="81"/>
      <c r="N22" s="81"/>
      <c r="O22" s="81"/>
    </row>
    <row r="23" spans="1:15" ht="21.1" x14ac:dyDescent="0.25">
      <c r="A23" s="101"/>
      <c r="B23" s="101"/>
      <c r="C23" s="103"/>
      <c r="D23" s="103"/>
      <c r="E23" s="81"/>
      <c r="F23" s="81"/>
      <c r="G23" s="81"/>
      <c r="H23" s="81"/>
      <c r="I23" s="81"/>
      <c r="J23" s="81"/>
      <c r="K23" s="81"/>
      <c r="L23" s="81"/>
      <c r="M23" s="81"/>
      <c r="N23" s="81"/>
      <c r="O23" s="81"/>
    </row>
    <row r="24" spans="1:15" ht="21.1" x14ac:dyDescent="0.25">
      <c r="A24" s="101"/>
      <c r="B24" s="101"/>
      <c r="C24" s="103"/>
      <c r="D24" s="103"/>
      <c r="E24" s="81"/>
      <c r="F24" s="81"/>
      <c r="G24" s="81"/>
      <c r="H24" s="81"/>
      <c r="I24" s="81"/>
      <c r="J24" s="81"/>
      <c r="K24" s="81"/>
      <c r="L24" s="81"/>
      <c r="M24" s="81"/>
      <c r="N24" s="81"/>
      <c r="O24" s="81"/>
    </row>
    <row r="25" spans="1:15" ht="21.1" x14ac:dyDescent="0.25">
      <c r="A25" s="101"/>
      <c r="B25" s="101"/>
      <c r="C25" s="103"/>
      <c r="D25" s="103"/>
      <c r="E25" s="81"/>
      <c r="F25" s="81"/>
      <c r="G25" s="81"/>
      <c r="H25" s="81"/>
      <c r="I25" s="81"/>
      <c r="J25" s="81"/>
      <c r="K25" s="81"/>
      <c r="L25" s="81"/>
      <c r="M25" s="81"/>
      <c r="N25" s="81"/>
      <c r="O25" s="81"/>
    </row>
    <row r="26" spans="1:15" ht="21.1" x14ac:dyDescent="0.25">
      <c r="A26" s="101"/>
      <c r="B26" s="101"/>
      <c r="C26" s="103"/>
      <c r="D26" s="103"/>
      <c r="E26" s="81"/>
      <c r="F26" s="81"/>
      <c r="G26" s="81"/>
      <c r="H26" s="81"/>
      <c r="I26" s="81"/>
      <c r="J26" s="81"/>
      <c r="K26" s="81"/>
      <c r="L26" s="81"/>
      <c r="M26" s="81"/>
      <c r="N26" s="81"/>
      <c r="O26" s="81"/>
    </row>
    <row r="27" spans="1:15" ht="21.1" x14ac:dyDescent="0.25">
      <c r="A27" s="101"/>
      <c r="B27" s="101"/>
      <c r="C27" s="103"/>
      <c r="D27" s="103"/>
      <c r="E27" s="81"/>
      <c r="F27" s="81"/>
      <c r="G27" s="81"/>
      <c r="H27" s="81"/>
      <c r="I27" s="81"/>
      <c r="J27" s="81"/>
      <c r="K27" s="81"/>
      <c r="L27" s="81"/>
      <c r="M27" s="81"/>
      <c r="N27" s="81"/>
      <c r="O27" s="81"/>
    </row>
    <row r="28" spans="1:15" ht="21.1" x14ac:dyDescent="0.25">
      <c r="A28" s="101"/>
      <c r="B28" s="101"/>
      <c r="C28" s="103"/>
      <c r="D28" s="103"/>
      <c r="E28" s="81"/>
      <c r="F28" s="81"/>
      <c r="G28" s="81"/>
      <c r="H28" s="81"/>
      <c r="I28" s="81"/>
      <c r="J28" s="81"/>
      <c r="K28" s="81"/>
      <c r="L28" s="81"/>
      <c r="M28" s="81"/>
      <c r="N28" s="81"/>
      <c r="O28" s="81"/>
    </row>
    <row r="29" spans="1:15" ht="21.1" x14ac:dyDescent="0.25">
      <c r="A29" s="101"/>
      <c r="B29" s="101"/>
      <c r="C29" s="103"/>
      <c r="D29" s="103"/>
      <c r="E29" s="81"/>
      <c r="F29" s="81"/>
      <c r="G29" s="81"/>
      <c r="H29" s="81"/>
      <c r="I29" s="81"/>
      <c r="J29" s="81"/>
      <c r="K29" s="81"/>
      <c r="L29" s="81"/>
      <c r="M29" s="81"/>
      <c r="N29" s="81"/>
      <c r="O29" s="81"/>
    </row>
    <row r="30" spans="1:15" ht="21.1" x14ac:dyDescent="0.25">
      <c r="A30" s="101"/>
      <c r="B30" s="101"/>
      <c r="C30" s="103"/>
      <c r="D30" s="103"/>
      <c r="E30" s="81"/>
      <c r="F30" s="81"/>
      <c r="G30" s="81"/>
      <c r="H30" s="81"/>
      <c r="I30" s="81"/>
      <c r="J30" s="81"/>
      <c r="K30" s="81"/>
      <c r="L30" s="81"/>
      <c r="M30" s="81"/>
      <c r="N30" s="81"/>
      <c r="O30" s="81"/>
    </row>
    <row r="31" spans="1:15" ht="21.1" x14ac:dyDescent="0.25">
      <c r="A31" s="101"/>
      <c r="B31" s="101"/>
      <c r="C31" s="103"/>
      <c r="D31" s="103"/>
      <c r="E31" s="81"/>
      <c r="F31" s="81"/>
      <c r="G31" s="81"/>
      <c r="H31" s="81"/>
      <c r="I31" s="81"/>
      <c r="J31" s="81"/>
      <c r="K31" s="81"/>
      <c r="L31" s="81"/>
      <c r="M31" s="81"/>
      <c r="N31" s="81"/>
      <c r="O31" s="81"/>
    </row>
    <row r="32" spans="1:15" ht="21.1" x14ac:dyDescent="0.25">
      <c r="A32" s="101"/>
      <c r="B32" s="101"/>
      <c r="C32" s="103"/>
      <c r="D32" s="103"/>
      <c r="E32" s="81"/>
      <c r="F32" s="81"/>
      <c r="G32" s="81"/>
      <c r="H32" s="81"/>
      <c r="I32" s="81"/>
      <c r="J32" s="81"/>
      <c r="K32" s="81"/>
      <c r="L32" s="81"/>
      <c r="M32" s="81"/>
      <c r="N32" s="81"/>
      <c r="O32" s="81"/>
    </row>
    <row r="33" spans="1:15" ht="21.1" x14ac:dyDescent="0.25">
      <c r="A33" s="101"/>
      <c r="B33" s="101"/>
      <c r="C33" s="103"/>
      <c r="D33" s="103"/>
      <c r="E33" s="81"/>
      <c r="F33" s="81"/>
      <c r="G33" s="81"/>
      <c r="H33" s="81"/>
      <c r="I33" s="81"/>
      <c r="J33" s="81"/>
      <c r="K33" s="81"/>
      <c r="L33" s="81"/>
      <c r="M33" s="81"/>
      <c r="N33" s="81"/>
      <c r="O33" s="81"/>
    </row>
    <row r="34" spans="1:15" ht="21.1" x14ac:dyDescent="0.25">
      <c r="A34" s="101"/>
      <c r="B34" s="101"/>
      <c r="C34" s="103"/>
      <c r="D34" s="103"/>
      <c r="E34" s="81"/>
      <c r="F34" s="81"/>
      <c r="G34" s="81"/>
      <c r="H34" s="81"/>
      <c r="I34" s="81"/>
      <c r="J34" s="81"/>
      <c r="K34" s="81"/>
      <c r="L34" s="81"/>
      <c r="M34" s="81"/>
      <c r="N34" s="81"/>
      <c r="O34" s="81"/>
    </row>
    <row r="35" spans="1:15" ht="21.1" x14ac:dyDescent="0.25">
      <c r="A35" s="101"/>
      <c r="B35" s="101"/>
      <c r="C35" s="103"/>
      <c r="D35" s="103"/>
      <c r="E35" s="81"/>
      <c r="F35" s="81"/>
      <c r="G35" s="81"/>
      <c r="H35" s="81"/>
      <c r="I35" s="81"/>
      <c r="J35" s="81"/>
      <c r="K35" s="81"/>
      <c r="L35" s="81"/>
      <c r="M35" s="81"/>
      <c r="N35" s="81"/>
      <c r="O35" s="81"/>
    </row>
    <row r="36" spans="1:15" ht="21.1" x14ac:dyDescent="0.25">
      <c r="A36" s="101"/>
      <c r="B36" s="101"/>
      <c r="C36" s="103"/>
      <c r="D36" s="103"/>
      <c r="E36" s="81"/>
      <c r="F36" s="81"/>
      <c r="G36" s="81"/>
      <c r="H36" s="81"/>
      <c r="I36" s="81"/>
      <c r="J36" s="81"/>
      <c r="K36" s="81"/>
      <c r="L36" s="81"/>
      <c r="M36" s="81"/>
      <c r="N36" s="81"/>
      <c r="O36" s="81"/>
    </row>
    <row r="37" spans="1:15" ht="21.1" x14ac:dyDescent="0.25">
      <c r="A37" s="101"/>
      <c r="B37" s="101"/>
      <c r="C37" s="103"/>
      <c r="D37" s="103"/>
      <c r="E37" s="81"/>
      <c r="F37" s="81"/>
      <c r="G37" s="81"/>
      <c r="H37" s="81"/>
      <c r="I37" s="81"/>
      <c r="J37" s="81"/>
      <c r="K37" s="81"/>
      <c r="L37" s="81"/>
      <c r="M37" s="81"/>
      <c r="N37" s="81"/>
      <c r="O37" s="81"/>
    </row>
    <row r="38" spans="1:15" ht="21.1" x14ac:dyDescent="0.25">
      <c r="A38" s="101"/>
      <c r="B38" s="101"/>
      <c r="C38" s="103"/>
      <c r="D38" s="103"/>
      <c r="E38" s="81"/>
      <c r="F38" s="81"/>
      <c r="G38" s="81"/>
      <c r="H38" s="81"/>
      <c r="I38" s="81"/>
      <c r="J38" s="81"/>
      <c r="K38" s="81"/>
      <c r="L38" s="81"/>
      <c r="M38" s="81"/>
      <c r="N38" s="81"/>
      <c r="O38" s="81"/>
    </row>
    <row r="39" spans="1:15" ht="21.1" x14ac:dyDescent="0.25">
      <c r="A39" s="101"/>
      <c r="B39" s="101"/>
      <c r="C39" s="103"/>
      <c r="D39" s="103"/>
      <c r="E39" s="81"/>
      <c r="F39" s="81"/>
      <c r="G39" s="81"/>
      <c r="H39" s="81"/>
      <c r="I39" s="81"/>
      <c r="J39" s="81"/>
      <c r="K39" s="81"/>
      <c r="L39" s="81"/>
      <c r="M39" s="81"/>
      <c r="N39" s="81"/>
      <c r="O39" s="81"/>
    </row>
    <row r="40" spans="1:15" ht="21.1" x14ac:dyDescent="0.25">
      <c r="A40" s="101"/>
      <c r="B40" s="101"/>
      <c r="C40" s="103"/>
      <c r="D40" s="103"/>
      <c r="E40" s="81"/>
      <c r="F40" s="81"/>
      <c r="G40" s="81"/>
      <c r="H40" s="81"/>
      <c r="I40" s="81"/>
      <c r="J40" s="81"/>
      <c r="K40" s="81"/>
      <c r="L40" s="81"/>
      <c r="M40" s="81"/>
      <c r="N40" s="81"/>
      <c r="O40" s="81"/>
    </row>
    <row r="41" spans="1:15" ht="21.1" x14ac:dyDescent="0.25">
      <c r="A41" s="101"/>
      <c r="B41" s="101"/>
      <c r="C41" s="103"/>
      <c r="D41" s="103"/>
      <c r="E41" s="81"/>
      <c r="F41" s="81"/>
      <c r="G41" s="81"/>
      <c r="H41" s="81"/>
      <c r="I41" s="81"/>
      <c r="J41" s="81"/>
      <c r="K41" s="81"/>
      <c r="L41" s="81"/>
      <c r="M41" s="81"/>
      <c r="N41" s="81"/>
      <c r="O41" s="81"/>
    </row>
    <row r="42" spans="1:15" ht="21.1" x14ac:dyDescent="0.25">
      <c r="A42" s="101"/>
      <c r="B42" s="101"/>
      <c r="C42" s="103"/>
      <c r="D42" s="103"/>
      <c r="E42" s="81"/>
      <c r="F42" s="81"/>
      <c r="G42" s="81"/>
      <c r="H42" s="81"/>
      <c r="I42" s="81"/>
      <c r="J42" s="81"/>
      <c r="K42" s="81"/>
      <c r="L42" s="81"/>
      <c r="M42" s="81"/>
      <c r="N42" s="81"/>
      <c r="O42" s="81"/>
    </row>
    <row r="43" spans="1:15" ht="21.1" x14ac:dyDescent="0.25">
      <c r="A43" s="101"/>
      <c r="B43" s="101"/>
      <c r="C43" s="103"/>
      <c r="D43" s="103"/>
      <c r="E43" s="81"/>
      <c r="F43" s="81"/>
      <c r="G43" s="81"/>
      <c r="H43" s="81"/>
      <c r="I43" s="81"/>
      <c r="J43" s="81"/>
      <c r="K43" s="81"/>
      <c r="L43" s="81"/>
      <c r="M43" s="81"/>
      <c r="N43" s="81"/>
      <c r="O43" s="81"/>
    </row>
    <row r="44" spans="1:15" ht="21.1" x14ac:dyDescent="0.25">
      <c r="A44" s="101"/>
      <c r="B44" s="101"/>
      <c r="C44" s="103"/>
      <c r="D44" s="103"/>
      <c r="E44" s="81"/>
      <c r="F44" s="81"/>
      <c r="G44" s="81"/>
      <c r="H44" s="81"/>
      <c r="I44" s="81"/>
      <c r="J44" s="81"/>
      <c r="K44" s="81"/>
      <c r="L44" s="81"/>
      <c r="M44" s="81"/>
      <c r="N44" s="81"/>
      <c r="O44" s="81"/>
    </row>
    <row r="45" spans="1:15" ht="21.1" x14ac:dyDescent="0.25">
      <c r="A45" s="101"/>
      <c r="B45" s="101"/>
      <c r="C45" s="103"/>
      <c r="D45" s="103"/>
      <c r="E45" s="81"/>
      <c r="F45" s="81"/>
      <c r="G45" s="81"/>
      <c r="H45" s="81"/>
      <c r="I45" s="81"/>
      <c r="J45" s="81"/>
      <c r="K45" s="81"/>
      <c r="L45" s="81"/>
      <c r="M45" s="81"/>
      <c r="N45" s="81"/>
      <c r="O45" s="81"/>
    </row>
    <row r="46" spans="1:15" ht="21.1" x14ac:dyDescent="0.25">
      <c r="A46" s="101"/>
      <c r="B46" s="101"/>
      <c r="C46" s="103"/>
      <c r="D46" s="103"/>
      <c r="E46" s="81"/>
      <c r="F46" s="81"/>
      <c r="G46" s="81"/>
      <c r="H46" s="81"/>
      <c r="I46" s="81"/>
      <c r="J46" s="81"/>
      <c r="K46" s="81"/>
      <c r="L46" s="81"/>
      <c r="M46" s="81"/>
      <c r="N46" s="81"/>
      <c r="O46" s="81"/>
    </row>
    <row r="47" spans="1:15" ht="21.1" x14ac:dyDescent="0.25">
      <c r="A47" s="101"/>
      <c r="B47" s="101"/>
      <c r="C47" s="103"/>
      <c r="D47" s="103"/>
      <c r="E47" s="81"/>
      <c r="F47" s="81"/>
      <c r="G47" s="81"/>
      <c r="H47" s="81"/>
      <c r="I47" s="81"/>
      <c r="J47" s="81"/>
      <c r="K47" s="81"/>
      <c r="L47" s="81"/>
      <c r="M47" s="81"/>
      <c r="N47" s="81"/>
      <c r="O47" s="81"/>
    </row>
    <row r="48" spans="1:15" ht="21.1" x14ac:dyDescent="0.25">
      <c r="A48" s="101"/>
      <c r="B48" s="101"/>
      <c r="C48" s="103"/>
      <c r="D48" s="103"/>
      <c r="E48" s="81"/>
      <c r="F48" s="81"/>
      <c r="G48" s="81"/>
      <c r="H48" s="81"/>
      <c r="I48" s="81"/>
      <c r="J48" s="81"/>
      <c r="K48" s="81"/>
      <c r="L48" s="81"/>
      <c r="M48" s="81"/>
      <c r="N48" s="81"/>
      <c r="O48" s="81"/>
    </row>
    <row r="49" spans="1:15" ht="21.1" x14ac:dyDescent="0.25">
      <c r="A49" s="101"/>
      <c r="B49" s="101"/>
      <c r="C49" s="103"/>
      <c r="D49" s="103"/>
      <c r="E49" s="81"/>
      <c r="F49" s="81"/>
      <c r="G49" s="81"/>
      <c r="H49" s="81"/>
      <c r="I49" s="81"/>
      <c r="J49" s="81"/>
      <c r="K49" s="81"/>
      <c r="L49" s="81"/>
      <c r="M49" s="81"/>
      <c r="N49" s="81"/>
      <c r="O49" s="81"/>
    </row>
    <row r="50" spans="1:15" ht="21.1" x14ac:dyDescent="0.25">
      <c r="A50" s="101"/>
      <c r="B50" s="101"/>
      <c r="C50" s="103"/>
      <c r="D50" s="103"/>
      <c r="E50" s="81"/>
      <c r="F50" s="81"/>
      <c r="G50" s="81"/>
      <c r="H50" s="81"/>
      <c r="I50" s="81"/>
      <c r="J50" s="81"/>
      <c r="K50" s="81"/>
      <c r="L50" s="81"/>
      <c r="M50" s="81"/>
      <c r="N50" s="81"/>
      <c r="O50" s="81"/>
    </row>
    <row r="51" spans="1:15" ht="21.1" x14ac:dyDescent="0.25">
      <c r="A51" s="101"/>
      <c r="B51" s="101"/>
      <c r="C51" s="103"/>
      <c r="D51" s="103"/>
      <c r="E51" s="81"/>
      <c r="F51" s="81"/>
      <c r="G51" s="81"/>
      <c r="H51" s="81"/>
      <c r="I51" s="81"/>
      <c r="J51" s="81"/>
      <c r="K51" s="81"/>
      <c r="L51" s="81"/>
      <c r="M51" s="81"/>
      <c r="N51" s="81"/>
      <c r="O51" s="81"/>
    </row>
    <row r="52" spans="1:15" ht="21.1" x14ac:dyDescent="0.25">
      <c r="A52" s="101"/>
      <c r="B52" s="21"/>
      <c r="C52" s="32"/>
      <c r="D52" s="32"/>
    </row>
    <row r="53" spans="1:15" ht="21.1" x14ac:dyDescent="0.25">
      <c r="A53" s="101"/>
      <c r="B53" s="21"/>
      <c r="C53" s="32"/>
      <c r="D53" s="32"/>
    </row>
    <row r="54" spans="1:15" ht="21.1" x14ac:dyDescent="0.25">
      <c r="A54" s="101"/>
      <c r="B54" s="21"/>
      <c r="C54" s="32"/>
      <c r="D54" s="32"/>
    </row>
    <row r="55" spans="1:15" ht="21.1" x14ac:dyDescent="0.25">
      <c r="A55" s="101"/>
      <c r="B55" s="21"/>
      <c r="C55" s="32"/>
      <c r="D55" s="32"/>
    </row>
    <row r="56" spans="1:15" ht="21.1" x14ac:dyDescent="0.25">
      <c r="A56" s="101"/>
      <c r="B56" s="21"/>
      <c r="C56" s="32"/>
      <c r="D56" s="32"/>
    </row>
    <row r="57" spans="1:15" ht="21.1" x14ac:dyDescent="0.25">
      <c r="A57" s="101"/>
      <c r="B57" s="21"/>
      <c r="C57" s="32"/>
      <c r="D57" s="32"/>
    </row>
    <row r="58" spans="1:15" ht="21.1" x14ac:dyDescent="0.25">
      <c r="A58" s="101"/>
      <c r="B58" s="21"/>
      <c r="C58" s="32"/>
      <c r="D58" s="32"/>
    </row>
    <row r="59" spans="1:15" ht="21.1" x14ac:dyDescent="0.25">
      <c r="A59" s="101"/>
      <c r="B59" s="21"/>
      <c r="C59" s="32"/>
      <c r="D59" s="32"/>
    </row>
    <row r="60" spans="1:15" ht="21.1" x14ac:dyDescent="0.25">
      <c r="A60" s="101"/>
      <c r="B60" s="21"/>
      <c r="C60" s="32"/>
      <c r="D60" s="32"/>
    </row>
    <row r="61" spans="1:15" ht="21.1" x14ac:dyDescent="0.25">
      <c r="A61" s="101"/>
      <c r="B61" s="21"/>
      <c r="C61" s="32"/>
      <c r="D61" s="32"/>
    </row>
    <row r="62" spans="1:15" ht="21.1" x14ac:dyDescent="0.25">
      <c r="A62" s="101"/>
      <c r="B62" s="21"/>
      <c r="C62" s="32"/>
      <c r="D62" s="32"/>
    </row>
    <row r="63" spans="1:15" ht="21.1" x14ac:dyDescent="0.25">
      <c r="A63" s="101"/>
      <c r="B63" s="21"/>
      <c r="C63" s="32"/>
      <c r="D63" s="32"/>
    </row>
    <row r="64" spans="1:15" ht="21.1" x14ac:dyDescent="0.25">
      <c r="A64" s="101"/>
      <c r="B64" s="21"/>
      <c r="C64" s="32"/>
      <c r="D64" s="32"/>
    </row>
    <row r="65" spans="1:4" ht="21.1" x14ac:dyDescent="0.25">
      <c r="A65" s="101"/>
      <c r="B65" s="21"/>
      <c r="C65" s="32"/>
      <c r="D65" s="32"/>
    </row>
    <row r="66" spans="1:4" ht="21.1" x14ac:dyDescent="0.25">
      <c r="A66" s="101"/>
      <c r="B66" s="21"/>
      <c r="C66" s="32"/>
      <c r="D66" s="32"/>
    </row>
    <row r="67" spans="1:4" ht="21.1" x14ac:dyDescent="0.25">
      <c r="A67" s="101"/>
      <c r="B67" s="21"/>
      <c r="C67" s="32"/>
      <c r="D67" s="32"/>
    </row>
    <row r="68" spans="1:4" ht="21.1" x14ac:dyDescent="0.25">
      <c r="A68" s="101"/>
      <c r="B68" s="21"/>
      <c r="C68" s="32"/>
      <c r="D68" s="32"/>
    </row>
    <row r="69" spans="1:4" ht="21.1" x14ac:dyDescent="0.25">
      <c r="A69" s="101"/>
      <c r="B69" s="21"/>
      <c r="C69" s="32"/>
      <c r="D69" s="32"/>
    </row>
    <row r="70" spans="1:4" ht="21.1" x14ac:dyDescent="0.25">
      <c r="A70" s="101"/>
      <c r="B70" s="21"/>
      <c r="C70" s="32"/>
      <c r="D70" s="32"/>
    </row>
    <row r="71" spans="1:4" ht="21.1" x14ac:dyDescent="0.25">
      <c r="A71" s="101"/>
      <c r="B71" s="21"/>
      <c r="C71" s="32"/>
      <c r="D71" s="32"/>
    </row>
    <row r="72" spans="1:4" ht="21.1" x14ac:dyDescent="0.25">
      <c r="A72" s="101"/>
      <c r="B72" s="21"/>
      <c r="C72" s="32"/>
      <c r="D72" s="32"/>
    </row>
    <row r="73" spans="1:4" ht="21.1" x14ac:dyDescent="0.25">
      <c r="A73" s="101"/>
      <c r="B73" s="21"/>
      <c r="C73" s="32"/>
      <c r="D73" s="32"/>
    </row>
    <row r="74" spans="1:4" ht="21.1" x14ac:dyDescent="0.25">
      <c r="A74" s="101"/>
      <c r="B74" s="21"/>
      <c r="C74" s="32"/>
      <c r="D74" s="32"/>
    </row>
    <row r="75" spans="1:4" ht="21.1" x14ac:dyDescent="0.25">
      <c r="A75" s="101"/>
      <c r="B75" s="21"/>
      <c r="C75" s="32"/>
      <c r="D75" s="32"/>
    </row>
    <row r="76" spans="1:4" ht="21.1" x14ac:dyDescent="0.25">
      <c r="A76" s="101"/>
      <c r="B76" s="21"/>
      <c r="C76" s="32"/>
      <c r="D76" s="32"/>
    </row>
    <row r="77" spans="1:4" ht="21.1" x14ac:dyDescent="0.25">
      <c r="A77" s="101"/>
      <c r="B77" s="21"/>
      <c r="C77" s="32"/>
      <c r="D77" s="32"/>
    </row>
    <row r="78" spans="1:4" ht="21.1" x14ac:dyDescent="0.25">
      <c r="A78" s="101"/>
      <c r="B78" s="21"/>
      <c r="C78" s="32"/>
      <c r="D78" s="32"/>
    </row>
    <row r="79" spans="1:4" ht="21.1" x14ac:dyDescent="0.25">
      <c r="A79" s="101"/>
      <c r="B79" s="21"/>
      <c r="C79" s="32"/>
      <c r="D79" s="32"/>
    </row>
    <row r="80" spans="1:4" ht="21.1" x14ac:dyDescent="0.25">
      <c r="A80" s="101"/>
      <c r="B80" s="21"/>
      <c r="C80" s="32"/>
      <c r="D80" s="32"/>
    </row>
    <row r="81" spans="1:4" ht="21.1" x14ac:dyDescent="0.25">
      <c r="A81" s="101"/>
      <c r="B81" s="21"/>
      <c r="C81" s="32"/>
      <c r="D81" s="32"/>
    </row>
    <row r="82" spans="1:4" ht="21.1" x14ac:dyDescent="0.25">
      <c r="A82" s="101"/>
      <c r="B82" s="21"/>
      <c r="C82" s="32"/>
      <c r="D82" s="32"/>
    </row>
    <row r="83" spans="1:4" ht="21.1" x14ac:dyDescent="0.25">
      <c r="A83" s="101"/>
      <c r="B83" s="21"/>
      <c r="C83" s="32"/>
      <c r="D83" s="32"/>
    </row>
    <row r="84" spans="1:4" ht="21.1" x14ac:dyDescent="0.25">
      <c r="A84" s="101"/>
      <c r="B84" s="21"/>
      <c r="C84" s="32"/>
      <c r="D84" s="32"/>
    </row>
    <row r="85" spans="1:4" ht="21.1" x14ac:dyDescent="0.25">
      <c r="A85" s="101"/>
      <c r="B85" s="21"/>
      <c r="C85" s="32"/>
      <c r="D85" s="32"/>
    </row>
    <row r="86" spans="1:4" ht="21.1" x14ac:dyDescent="0.25">
      <c r="A86" s="101"/>
      <c r="B86" s="21"/>
      <c r="C86" s="32"/>
      <c r="D86" s="32"/>
    </row>
    <row r="87" spans="1:4" ht="21.1" x14ac:dyDescent="0.25">
      <c r="A87" s="101"/>
      <c r="B87" s="21"/>
      <c r="C87" s="32"/>
      <c r="D87" s="32"/>
    </row>
    <row r="88" spans="1:4" ht="21.1" x14ac:dyDescent="0.25">
      <c r="A88" s="101"/>
      <c r="B88" s="21"/>
      <c r="C88" s="32"/>
      <c r="D88" s="32"/>
    </row>
    <row r="89" spans="1:4" ht="21.1" x14ac:dyDescent="0.25">
      <c r="A89" s="101"/>
      <c r="B89" s="21"/>
      <c r="C89" s="32"/>
      <c r="D89" s="32"/>
    </row>
    <row r="90" spans="1:4" ht="21.1" x14ac:dyDescent="0.25">
      <c r="A90" s="101"/>
      <c r="B90" s="21"/>
      <c r="C90" s="32"/>
      <c r="D90" s="32"/>
    </row>
    <row r="91" spans="1:4" ht="21.1" x14ac:dyDescent="0.25">
      <c r="A91" s="101"/>
      <c r="B91" s="21"/>
      <c r="C91" s="32"/>
      <c r="D91" s="32"/>
    </row>
    <row r="92" spans="1:4" ht="21.1" x14ac:dyDescent="0.25">
      <c r="A92" s="101"/>
      <c r="B92" s="21"/>
      <c r="C92" s="32"/>
      <c r="D92" s="32"/>
    </row>
    <row r="93" spans="1:4" ht="21.1" x14ac:dyDescent="0.25">
      <c r="A93" s="101"/>
      <c r="B93" s="21"/>
      <c r="C93" s="32"/>
      <c r="D93" s="32"/>
    </row>
    <row r="94" spans="1:4" ht="21.1" x14ac:dyDescent="0.25">
      <c r="A94" s="101"/>
      <c r="B94" s="21"/>
      <c r="C94" s="32"/>
      <c r="D94" s="32"/>
    </row>
    <row r="95" spans="1:4" ht="21.1" x14ac:dyDescent="0.25">
      <c r="A95" s="101"/>
      <c r="B95" s="21"/>
      <c r="C95" s="32"/>
      <c r="D95" s="32"/>
    </row>
    <row r="96" spans="1:4" ht="21.1" x14ac:dyDescent="0.25">
      <c r="A96" s="101"/>
      <c r="B96" s="21"/>
      <c r="C96" s="32"/>
      <c r="D96" s="32"/>
    </row>
    <row r="97" spans="1:4" ht="21.1" x14ac:dyDescent="0.25">
      <c r="A97" s="101"/>
      <c r="B97" s="21"/>
      <c r="C97" s="32"/>
      <c r="D97" s="32"/>
    </row>
    <row r="98" spans="1:4" ht="21.1" x14ac:dyDescent="0.25">
      <c r="A98" s="101"/>
      <c r="B98" s="21"/>
      <c r="C98" s="32"/>
      <c r="D98" s="32"/>
    </row>
    <row r="99" spans="1:4" ht="21.1" x14ac:dyDescent="0.25">
      <c r="A99" s="101"/>
      <c r="B99" s="21"/>
      <c r="C99" s="32"/>
      <c r="D99" s="32"/>
    </row>
    <row r="100" spans="1:4" ht="21.1" x14ac:dyDescent="0.25">
      <c r="A100" s="101"/>
      <c r="B100" s="21"/>
      <c r="C100" s="32"/>
      <c r="D100" s="32"/>
    </row>
    <row r="101" spans="1:4" ht="21.1" x14ac:dyDescent="0.25">
      <c r="A101" s="101"/>
      <c r="B101" s="21"/>
      <c r="C101" s="32"/>
      <c r="D101" s="32"/>
    </row>
    <row r="102" spans="1:4" ht="21.1" x14ac:dyDescent="0.25">
      <c r="A102" s="101"/>
      <c r="B102" s="21"/>
      <c r="C102" s="32"/>
      <c r="D102" s="32"/>
    </row>
    <row r="103" spans="1:4" ht="21.1" x14ac:dyDescent="0.25">
      <c r="A103" s="101"/>
      <c r="B103" s="21"/>
      <c r="C103" s="32"/>
      <c r="D103" s="32"/>
    </row>
    <row r="104" spans="1:4" ht="21.1" x14ac:dyDescent="0.25">
      <c r="A104" s="101"/>
      <c r="B104" s="21"/>
      <c r="C104" s="32"/>
      <c r="D104" s="32"/>
    </row>
    <row r="105" spans="1:4" ht="21.1" x14ac:dyDescent="0.25">
      <c r="A105" s="101"/>
      <c r="B105" s="21"/>
      <c r="C105" s="32"/>
      <c r="D105" s="32"/>
    </row>
    <row r="106" spans="1:4" ht="21.1" x14ac:dyDescent="0.25">
      <c r="A106" s="101"/>
      <c r="B106" s="21"/>
      <c r="C106" s="32"/>
      <c r="D106" s="32"/>
    </row>
    <row r="107" spans="1:4" ht="21.1" x14ac:dyDescent="0.25">
      <c r="A107" s="101"/>
      <c r="B107" s="21"/>
      <c r="C107" s="32"/>
      <c r="D107" s="32"/>
    </row>
    <row r="108" spans="1:4" ht="21.1" x14ac:dyDescent="0.25">
      <c r="A108" s="101"/>
      <c r="B108" s="21"/>
      <c r="C108" s="32"/>
      <c r="D108" s="32"/>
    </row>
    <row r="109" spans="1:4" ht="21.1" x14ac:dyDescent="0.25">
      <c r="A109" s="101"/>
      <c r="B109" s="21"/>
      <c r="C109" s="32"/>
      <c r="D109" s="32"/>
    </row>
    <row r="110" spans="1:4" ht="21.1" x14ac:dyDescent="0.25">
      <c r="A110" s="101"/>
      <c r="B110" s="21"/>
      <c r="C110" s="32"/>
      <c r="D110" s="32"/>
    </row>
    <row r="111" spans="1:4" ht="21.1" x14ac:dyDescent="0.25">
      <c r="A111" s="101"/>
      <c r="B111" s="21"/>
      <c r="C111" s="32"/>
      <c r="D111" s="32"/>
    </row>
    <row r="112" spans="1:4" ht="21.1" x14ac:dyDescent="0.25">
      <c r="A112" s="101"/>
      <c r="B112" s="21"/>
      <c r="C112" s="32"/>
      <c r="D112" s="32"/>
    </row>
    <row r="113" spans="1:4" ht="21.1" x14ac:dyDescent="0.25">
      <c r="A113" s="101"/>
      <c r="B113" s="21"/>
      <c r="C113" s="32"/>
      <c r="D113" s="32"/>
    </row>
    <row r="114" spans="1:4" ht="21.1" x14ac:dyDescent="0.25">
      <c r="A114" s="101"/>
      <c r="B114" s="21"/>
      <c r="C114" s="32"/>
      <c r="D114" s="32"/>
    </row>
    <row r="115" spans="1:4" ht="21.1" x14ac:dyDescent="0.25">
      <c r="A115" s="101"/>
      <c r="B115" s="21"/>
      <c r="C115" s="32"/>
      <c r="D115" s="32"/>
    </row>
    <row r="116" spans="1:4" ht="21.1" x14ac:dyDescent="0.25">
      <c r="A116" s="101"/>
      <c r="B116" s="21"/>
      <c r="C116" s="32"/>
      <c r="D116" s="32"/>
    </row>
    <row r="117" spans="1:4" ht="21.1" x14ac:dyDescent="0.25">
      <c r="A117" s="101"/>
      <c r="B117" s="21"/>
      <c r="C117" s="32"/>
      <c r="D117" s="32"/>
    </row>
    <row r="118" spans="1:4" ht="21.1" x14ac:dyDescent="0.25">
      <c r="A118" s="101"/>
      <c r="B118" s="21"/>
      <c r="C118" s="32"/>
      <c r="D118" s="32"/>
    </row>
    <row r="119" spans="1:4" ht="21.1" x14ac:dyDescent="0.25">
      <c r="A119" s="101"/>
      <c r="B119" s="21"/>
      <c r="C119" s="32"/>
      <c r="D119" s="32"/>
    </row>
    <row r="120" spans="1:4" ht="21.1" x14ac:dyDescent="0.25">
      <c r="A120" s="101"/>
      <c r="B120" s="21"/>
      <c r="C120" s="32"/>
      <c r="D120" s="32"/>
    </row>
    <row r="121" spans="1:4" ht="21.1" x14ac:dyDescent="0.25">
      <c r="A121" s="101"/>
      <c r="B121" s="21"/>
      <c r="C121" s="32"/>
      <c r="D121" s="32"/>
    </row>
    <row r="122" spans="1:4" ht="21.1" x14ac:dyDescent="0.25">
      <c r="A122" s="101"/>
      <c r="B122" s="21"/>
      <c r="C122" s="32"/>
      <c r="D122" s="32"/>
    </row>
    <row r="123" spans="1:4" ht="21.1" x14ac:dyDescent="0.25">
      <c r="A123" s="101"/>
      <c r="B123" s="21"/>
      <c r="C123" s="32"/>
      <c r="D123" s="32"/>
    </row>
    <row r="124" spans="1:4" ht="21.1" x14ac:dyDescent="0.25">
      <c r="A124" s="101"/>
      <c r="B124" s="21"/>
      <c r="C124" s="32"/>
      <c r="D124" s="32"/>
    </row>
    <row r="125" spans="1:4" ht="21.1" x14ac:dyDescent="0.25">
      <c r="A125" s="101"/>
      <c r="B125" s="21"/>
      <c r="C125" s="32"/>
      <c r="D125" s="32"/>
    </row>
    <row r="126" spans="1:4" ht="21.1" x14ac:dyDescent="0.25">
      <c r="A126" s="101"/>
      <c r="B126" s="21"/>
      <c r="C126" s="32"/>
      <c r="D126" s="32"/>
    </row>
    <row r="127" spans="1:4" ht="21.1" x14ac:dyDescent="0.25">
      <c r="A127" s="101"/>
      <c r="B127" s="21"/>
      <c r="C127" s="32"/>
      <c r="D127" s="32"/>
    </row>
    <row r="128" spans="1:4" ht="21.1" x14ac:dyDescent="0.25">
      <c r="A128" s="101"/>
      <c r="B128" s="21"/>
      <c r="C128" s="32"/>
      <c r="D128" s="32"/>
    </row>
    <row r="129" spans="1:4" ht="21.1" x14ac:dyDescent="0.25">
      <c r="A129" s="101"/>
      <c r="B129" s="21"/>
      <c r="C129" s="32"/>
      <c r="D129" s="32"/>
    </row>
    <row r="130" spans="1:4" ht="21.1" x14ac:dyDescent="0.25">
      <c r="A130" s="101"/>
      <c r="B130" s="21"/>
      <c r="C130" s="32"/>
      <c r="D130" s="32"/>
    </row>
    <row r="131" spans="1:4" ht="21.1" x14ac:dyDescent="0.25">
      <c r="A131" s="101"/>
      <c r="B131" s="21"/>
      <c r="C131" s="32"/>
      <c r="D131" s="32"/>
    </row>
    <row r="132" spans="1:4" ht="21.1" x14ac:dyDescent="0.25">
      <c r="A132" s="101"/>
      <c r="B132" s="21"/>
      <c r="C132" s="32"/>
      <c r="D132" s="32"/>
    </row>
    <row r="133" spans="1:4" ht="21.1" x14ac:dyDescent="0.25">
      <c r="A133" s="101"/>
      <c r="B133" s="21"/>
      <c r="C133" s="32"/>
      <c r="D133" s="32"/>
    </row>
    <row r="134" spans="1:4" ht="21.1" x14ac:dyDescent="0.25">
      <c r="A134" s="101"/>
      <c r="B134" s="21"/>
      <c r="C134" s="32"/>
      <c r="D134" s="32"/>
    </row>
    <row r="135" spans="1:4" ht="21.1" x14ac:dyDescent="0.25">
      <c r="A135" s="101"/>
      <c r="B135" s="21"/>
      <c r="C135" s="32"/>
      <c r="D135" s="32"/>
    </row>
    <row r="136" spans="1:4" ht="21.1" x14ac:dyDescent="0.25">
      <c r="A136" s="101"/>
      <c r="B136" s="21"/>
      <c r="C136" s="32"/>
      <c r="D136" s="32"/>
    </row>
    <row r="137" spans="1:4" ht="21.1" x14ac:dyDescent="0.25">
      <c r="A137" s="101"/>
      <c r="B137" s="21"/>
      <c r="C137" s="32"/>
      <c r="D137" s="32"/>
    </row>
    <row r="138" spans="1:4" ht="21.1" x14ac:dyDescent="0.25">
      <c r="A138" s="101"/>
      <c r="B138" s="21"/>
      <c r="C138" s="32"/>
      <c r="D138" s="32"/>
    </row>
    <row r="139" spans="1:4" ht="21.1" x14ac:dyDescent="0.25">
      <c r="A139" s="101"/>
      <c r="B139" s="21"/>
      <c r="C139" s="32"/>
      <c r="D139" s="32"/>
    </row>
    <row r="140" spans="1:4" ht="21.1" x14ac:dyDescent="0.25">
      <c r="A140" s="101"/>
      <c r="B140" s="21"/>
      <c r="C140" s="32"/>
      <c r="D140" s="32"/>
    </row>
    <row r="141" spans="1:4" ht="21.1" x14ac:dyDescent="0.25">
      <c r="A141" s="101"/>
      <c r="B141" s="21"/>
      <c r="C141" s="32"/>
      <c r="D141" s="32"/>
    </row>
    <row r="142" spans="1:4" ht="21.1" x14ac:dyDescent="0.25">
      <c r="A142" s="101"/>
      <c r="B142" s="21"/>
      <c r="C142" s="32"/>
      <c r="D142" s="32"/>
    </row>
    <row r="143" spans="1:4" ht="21.1" x14ac:dyDescent="0.25">
      <c r="A143" s="101"/>
      <c r="B143" s="21"/>
      <c r="C143" s="32"/>
      <c r="D143" s="32"/>
    </row>
    <row r="144" spans="1:4" ht="21.1" x14ac:dyDescent="0.25">
      <c r="A144" s="101"/>
      <c r="B144" s="21"/>
      <c r="C144" s="32"/>
      <c r="D144" s="32"/>
    </row>
    <row r="145" spans="1:4" ht="21.1" x14ac:dyDescent="0.25">
      <c r="A145" s="101"/>
      <c r="B145" s="21"/>
      <c r="C145" s="32"/>
      <c r="D145" s="32"/>
    </row>
    <row r="146" spans="1:4" ht="21.1" x14ac:dyDescent="0.25">
      <c r="A146" s="101"/>
      <c r="B146" s="21"/>
      <c r="C146" s="32"/>
      <c r="D146" s="32"/>
    </row>
    <row r="147" spans="1:4" ht="21.1" x14ac:dyDescent="0.25">
      <c r="A147" s="101"/>
      <c r="B147" s="21"/>
      <c r="C147" s="32"/>
      <c r="D147" s="32"/>
    </row>
    <row r="148" spans="1:4" ht="21.1" x14ac:dyDescent="0.25">
      <c r="A148" s="101"/>
      <c r="B148" s="21"/>
      <c r="C148" s="32"/>
      <c r="D148" s="32"/>
    </row>
    <row r="149" spans="1:4" ht="21.1" x14ac:dyDescent="0.25">
      <c r="A149" s="101"/>
      <c r="B149" s="21"/>
      <c r="C149" s="32"/>
      <c r="D149" s="32"/>
    </row>
    <row r="150" spans="1:4" ht="21.1" x14ac:dyDescent="0.25">
      <c r="A150" s="101"/>
      <c r="B150" s="21"/>
      <c r="C150" s="32"/>
      <c r="D150" s="32"/>
    </row>
    <row r="151" spans="1:4" ht="21.1" x14ac:dyDescent="0.25">
      <c r="A151" s="101"/>
      <c r="B151" s="21"/>
      <c r="C151" s="32"/>
      <c r="D151" s="32"/>
    </row>
    <row r="152" spans="1:4" ht="21.1" x14ac:dyDescent="0.25">
      <c r="A152" s="101"/>
      <c r="B152" s="21"/>
      <c r="C152" s="32"/>
      <c r="D152" s="32"/>
    </row>
    <row r="153" spans="1:4" ht="21.1" x14ac:dyDescent="0.25">
      <c r="A153" s="101"/>
      <c r="B153" s="21"/>
      <c r="C153" s="32"/>
      <c r="D153" s="32"/>
    </row>
    <row r="154" spans="1:4" ht="21.1" x14ac:dyDescent="0.25">
      <c r="A154" s="101"/>
      <c r="B154" s="21"/>
      <c r="C154" s="32"/>
      <c r="D154" s="32"/>
    </row>
    <row r="155" spans="1:4" ht="21.1" x14ac:dyDescent="0.25">
      <c r="A155" s="101"/>
      <c r="B155" s="21"/>
      <c r="C155" s="32"/>
      <c r="D155" s="32"/>
    </row>
    <row r="156" spans="1:4" ht="21.1" x14ac:dyDescent="0.25">
      <c r="A156" s="101"/>
      <c r="B156" s="21"/>
      <c r="C156" s="32"/>
      <c r="D156" s="32"/>
    </row>
    <row r="157" spans="1:4" ht="21.1" x14ac:dyDescent="0.25">
      <c r="A157" s="101"/>
      <c r="B157" s="21"/>
      <c r="C157" s="32"/>
      <c r="D157" s="32"/>
    </row>
    <row r="158" spans="1:4" ht="21.1" x14ac:dyDescent="0.25">
      <c r="A158" s="101"/>
      <c r="B158" s="21"/>
      <c r="C158" s="32"/>
      <c r="D158" s="32"/>
    </row>
    <row r="159" spans="1:4" ht="21.1" x14ac:dyDescent="0.25">
      <c r="A159" s="101"/>
      <c r="B159" s="21"/>
      <c r="C159" s="32"/>
      <c r="D159" s="32"/>
    </row>
    <row r="160" spans="1:4" ht="21.1" x14ac:dyDescent="0.25">
      <c r="A160" s="101"/>
      <c r="B160" s="21"/>
      <c r="C160" s="32"/>
      <c r="D160" s="32"/>
    </row>
    <row r="161" spans="1:4" ht="21.1" x14ac:dyDescent="0.25">
      <c r="A161" s="101"/>
      <c r="B161" s="21"/>
      <c r="C161" s="32"/>
      <c r="D161" s="32"/>
    </row>
    <row r="162" spans="1:4" ht="21.1" x14ac:dyDescent="0.25">
      <c r="A162" s="101"/>
      <c r="B162" s="21"/>
      <c r="C162" s="32"/>
      <c r="D162" s="32"/>
    </row>
    <row r="163" spans="1:4" ht="21.1" x14ac:dyDescent="0.25">
      <c r="A163" s="101"/>
      <c r="B163" s="21"/>
      <c r="C163" s="32"/>
      <c r="D163" s="32"/>
    </row>
    <row r="164" spans="1:4" ht="21.1" x14ac:dyDescent="0.25">
      <c r="A164" s="101"/>
      <c r="B164" s="21"/>
      <c r="C164" s="32"/>
      <c r="D164" s="32"/>
    </row>
    <row r="165" spans="1:4" ht="21.1" x14ac:dyDescent="0.25">
      <c r="A165" s="101"/>
      <c r="B165" s="21"/>
      <c r="C165" s="32"/>
      <c r="D165" s="32"/>
    </row>
    <row r="166" spans="1:4" ht="21.1" x14ac:dyDescent="0.25">
      <c r="A166" s="101"/>
      <c r="B166" s="21"/>
      <c r="C166" s="32"/>
      <c r="D166" s="32"/>
    </row>
    <row r="167" spans="1:4" ht="21.1" x14ac:dyDescent="0.25">
      <c r="A167" s="101"/>
      <c r="B167" s="21"/>
      <c r="C167" s="32"/>
      <c r="D167" s="32"/>
    </row>
    <row r="168" spans="1:4" ht="21.1" x14ac:dyDescent="0.25">
      <c r="A168" s="101"/>
      <c r="B168" s="21"/>
      <c r="C168" s="32"/>
      <c r="D168" s="32"/>
    </row>
    <row r="169" spans="1:4" ht="21.1" x14ac:dyDescent="0.25">
      <c r="A169" s="101"/>
      <c r="B169" s="21"/>
      <c r="C169" s="32"/>
      <c r="D169" s="32"/>
    </row>
    <row r="170" spans="1:4" ht="21.1" x14ac:dyDescent="0.25">
      <c r="A170" s="101"/>
      <c r="B170" s="21"/>
      <c r="C170" s="32"/>
      <c r="D170" s="32"/>
    </row>
    <row r="171" spans="1:4" ht="21.1" x14ac:dyDescent="0.25">
      <c r="A171" s="101"/>
      <c r="B171" s="21"/>
      <c r="C171" s="32"/>
      <c r="D171" s="32"/>
    </row>
    <row r="172" spans="1:4" ht="21.1" x14ac:dyDescent="0.25">
      <c r="A172" s="101"/>
      <c r="B172" s="21"/>
      <c r="C172" s="32"/>
      <c r="D172" s="32"/>
    </row>
    <row r="173" spans="1:4" ht="21.1" x14ac:dyDescent="0.25">
      <c r="A173" s="101"/>
      <c r="B173" s="21"/>
      <c r="C173" s="32"/>
      <c r="D173" s="32"/>
    </row>
    <row r="174" spans="1:4" ht="21.1" x14ac:dyDescent="0.25">
      <c r="A174" s="101"/>
      <c r="B174" s="21"/>
      <c r="C174" s="32"/>
      <c r="D174" s="32"/>
    </row>
    <row r="175" spans="1:4" ht="21.1" x14ac:dyDescent="0.25">
      <c r="A175" s="101"/>
      <c r="B175" s="21"/>
      <c r="C175" s="32"/>
      <c r="D175" s="32"/>
    </row>
    <row r="176" spans="1:4" ht="21.1" x14ac:dyDescent="0.25">
      <c r="A176" s="101"/>
      <c r="B176" s="21"/>
      <c r="C176" s="32"/>
      <c r="D176" s="32"/>
    </row>
    <row r="177" spans="1:4" ht="21.1" x14ac:dyDescent="0.25">
      <c r="A177" s="101"/>
      <c r="B177" s="21"/>
      <c r="C177" s="32"/>
      <c r="D177" s="32"/>
    </row>
    <row r="178" spans="1:4" ht="21.1" x14ac:dyDescent="0.25">
      <c r="A178" s="101"/>
      <c r="B178" s="21"/>
      <c r="C178" s="32"/>
      <c r="D178" s="32"/>
    </row>
    <row r="179" spans="1:4" ht="21.1" x14ac:dyDescent="0.25">
      <c r="A179" s="101"/>
      <c r="B179" s="21"/>
      <c r="C179" s="32"/>
      <c r="D179" s="32"/>
    </row>
    <row r="180" spans="1:4" ht="21.1" x14ac:dyDescent="0.25">
      <c r="A180" s="101"/>
      <c r="B180" s="21"/>
      <c r="C180" s="32"/>
      <c r="D180" s="32"/>
    </row>
    <row r="181" spans="1:4" ht="21.1" x14ac:dyDescent="0.25">
      <c r="A181" s="101"/>
      <c r="B181" s="21"/>
      <c r="C181" s="32"/>
      <c r="D181" s="32"/>
    </row>
    <row r="182" spans="1:4" ht="21.1" x14ac:dyDescent="0.25">
      <c r="A182" s="101"/>
      <c r="B182" s="21"/>
      <c r="C182" s="32"/>
      <c r="D182" s="32"/>
    </row>
    <row r="183" spans="1:4" ht="21.1" x14ac:dyDescent="0.25">
      <c r="A183" s="101"/>
      <c r="B183" s="21"/>
      <c r="C183" s="32"/>
      <c r="D183" s="32"/>
    </row>
    <row r="184" spans="1:4" ht="21.1" x14ac:dyDescent="0.25">
      <c r="A184" s="101"/>
      <c r="B184" s="21"/>
      <c r="C184" s="32"/>
      <c r="D184" s="32"/>
    </row>
    <row r="185" spans="1:4" ht="21.1" x14ac:dyDescent="0.25">
      <c r="A185" s="101"/>
      <c r="B185" s="21"/>
      <c r="C185" s="32"/>
      <c r="D185" s="32"/>
    </row>
    <row r="186" spans="1:4" ht="21.1" x14ac:dyDescent="0.25">
      <c r="A186" s="101"/>
      <c r="B186" s="21"/>
      <c r="C186" s="32"/>
      <c r="D186" s="32"/>
    </row>
    <row r="187" spans="1:4" ht="21.1" x14ac:dyDescent="0.25">
      <c r="A187" s="101"/>
      <c r="B187" s="21"/>
      <c r="C187" s="32"/>
      <c r="D187" s="32"/>
    </row>
    <row r="188" spans="1:4" ht="21.1" x14ac:dyDescent="0.25">
      <c r="A188" s="101"/>
      <c r="B188" s="21"/>
      <c r="C188" s="32"/>
      <c r="D188" s="32"/>
    </row>
    <row r="189" spans="1:4" ht="21.1" x14ac:dyDescent="0.25">
      <c r="A189" s="101"/>
      <c r="B189" s="21"/>
      <c r="C189" s="32"/>
      <c r="D189" s="32"/>
    </row>
    <row r="190" spans="1:4" ht="21.1" x14ac:dyDescent="0.25">
      <c r="A190" s="101"/>
      <c r="B190" s="21"/>
      <c r="C190" s="32"/>
      <c r="D190" s="32"/>
    </row>
    <row r="191" spans="1:4" ht="21.1" x14ac:dyDescent="0.25">
      <c r="A191" s="101"/>
      <c r="B191" s="21"/>
      <c r="C191" s="32"/>
      <c r="D191" s="32"/>
    </row>
    <row r="192" spans="1:4" ht="21.1" x14ac:dyDescent="0.25">
      <c r="A192" s="101"/>
      <c r="B192" s="21"/>
      <c r="C192" s="32"/>
      <c r="D192" s="32"/>
    </row>
    <row r="193" spans="1:4" ht="21.1" x14ac:dyDescent="0.25">
      <c r="A193" s="101"/>
      <c r="B193" s="21"/>
      <c r="C193" s="32"/>
      <c r="D193" s="32"/>
    </row>
    <row r="194" spans="1:4" ht="21.1" x14ac:dyDescent="0.25">
      <c r="A194" s="101"/>
      <c r="B194" s="21"/>
      <c r="C194" s="32"/>
      <c r="D194" s="32"/>
    </row>
    <row r="195" spans="1:4" ht="21.1" x14ac:dyDescent="0.25">
      <c r="A195" s="101"/>
      <c r="B195" s="21"/>
      <c r="C195" s="32"/>
      <c r="D195" s="32"/>
    </row>
    <row r="196" spans="1:4" ht="21.1" x14ac:dyDescent="0.25">
      <c r="A196" s="101"/>
      <c r="B196" s="21"/>
      <c r="C196" s="32"/>
      <c r="D196" s="32"/>
    </row>
    <row r="197" spans="1:4" ht="21.1" x14ac:dyDescent="0.25">
      <c r="A197" s="101"/>
      <c r="B197" s="21"/>
      <c r="C197" s="32"/>
      <c r="D197" s="32"/>
    </row>
    <row r="198" spans="1:4" ht="21.1" x14ac:dyDescent="0.25">
      <c r="A198" s="101"/>
      <c r="B198" s="21"/>
      <c r="C198" s="32"/>
      <c r="D198" s="32"/>
    </row>
    <row r="199" spans="1:4" ht="21.1" x14ac:dyDescent="0.25">
      <c r="A199" s="101"/>
      <c r="B199" s="21"/>
      <c r="C199" s="32"/>
      <c r="D199" s="32"/>
    </row>
    <row r="200" spans="1:4" ht="21.1" x14ac:dyDescent="0.25">
      <c r="A200" s="101"/>
      <c r="B200" s="21"/>
      <c r="C200" s="32"/>
      <c r="D200" s="32"/>
    </row>
    <row r="201" spans="1:4" ht="21.1" x14ac:dyDescent="0.25">
      <c r="A201" s="101"/>
      <c r="B201" s="21"/>
      <c r="C201" s="32"/>
      <c r="D201" s="32"/>
    </row>
    <row r="202" spans="1:4" ht="21.1" x14ac:dyDescent="0.25">
      <c r="A202" s="101"/>
      <c r="B202" s="21"/>
      <c r="C202" s="32"/>
      <c r="D202" s="32"/>
    </row>
    <row r="203" spans="1:4" ht="21.1" x14ac:dyDescent="0.25">
      <c r="A203" s="101"/>
      <c r="B203" s="21"/>
      <c r="C203" s="32"/>
      <c r="D203" s="32"/>
    </row>
    <row r="204" spans="1:4" ht="21.1" x14ac:dyDescent="0.25">
      <c r="A204" s="101"/>
      <c r="B204" s="21"/>
      <c r="C204" s="32"/>
      <c r="D204" s="32"/>
    </row>
    <row r="205" spans="1:4" ht="21.1" x14ac:dyDescent="0.25">
      <c r="A205" s="101"/>
      <c r="B205" s="21"/>
      <c r="C205" s="32"/>
      <c r="D205" s="32"/>
    </row>
    <row r="206" spans="1:4" ht="21.1" x14ac:dyDescent="0.25">
      <c r="A206" s="101"/>
      <c r="B206" s="21"/>
      <c r="C206" s="32"/>
      <c r="D206" s="32"/>
    </row>
    <row r="207" spans="1:4" ht="21.1" x14ac:dyDescent="0.25">
      <c r="A207" s="101"/>
      <c r="B207" s="21"/>
      <c r="C207" s="32"/>
      <c r="D207" s="32"/>
    </row>
    <row r="208" spans="1:4" x14ac:dyDescent="0.25">
      <c r="A208" s="81"/>
      <c r="B208" s="21"/>
      <c r="C208" s="21"/>
      <c r="D208" s="21"/>
    </row>
    <row r="209" spans="1:8" ht="21.1" x14ac:dyDescent="0.25">
      <c r="A209" s="81"/>
      <c r="B209" s="28" t="s">
        <v>85</v>
      </c>
      <c r="C209" s="28" t="s">
        <v>127</v>
      </c>
      <c r="D209" s="31" t="s">
        <v>85</v>
      </c>
      <c r="E209" s="31" t="s">
        <v>127</v>
      </c>
    </row>
    <row r="210" spans="1:8" ht="21.1" x14ac:dyDescent="0.35">
      <c r="A210" s="81"/>
      <c r="B210" s="29" t="s">
        <v>87</v>
      </c>
      <c r="C210" s="29" t="s">
        <v>56</v>
      </c>
      <c r="D210" t="s">
        <v>87</v>
      </c>
      <c r="F210" t="str">
        <f>IF(NOT(ISBLANK(D210)),D210,IF(NOT(ISBLANK(E210)),"     "&amp;E210,FALSE))</f>
        <v>Afectación Económica o presupuestal</v>
      </c>
      <c r="G210" t="s">
        <v>87</v>
      </c>
      <c r="H210" t="str">
        <f ca="1">IF(NOT(ISERROR(MATCH(G210,_xlfn.ANCHORARRAY(B221),0))),F223&amp;"Por favor no seleccionar los criterios de impacto",G210)</f>
        <v>Afectación Económica o presupuestal</v>
      </c>
    </row>
    <row r="211" spans="1:8" ht="21.1" x14ac:dyDescent="0.35">
      <c r="A211" s="81"/>
      <c r="B211" s="29" t="s">
        <v>87</v>
      </c>
      <c r="C211" s="29" t="s">
        <v>90</v>
      </c>
      <c r="E211" t="s">
        <v>56</v>
      </c>
      <c r="F211" t="str">
        <f t="shared" ref="F211:F221" si="0">IF(NOT(ISBLANK(D211)),D211,IF(NOT(ISBLANK(E211)),"     "&amp;E211,FALSE))</f>
        <v xml:space="preserve">     Afectación menor a 10 SMLMV .</v>
      </c>
    </row>
    <row r="212" spans="1:8" ht="21.1" x14ac:dyDescent="0.35">
      <c r="A212" s="81"/>
      <c r="B212" s="29" t="s">
        <v>87</v>
      </c>
      <c r="C212" s="29" t="s">
        <v>91</v>
      </c>
      <c r="E212" t="s">
        <v>90</v>
      </c>
      <c r="F212" t="str">
        <f t="shared" si="0"/>
        <v xml:space="preserve">     Entre 10 y 50 SMLMV </v>
      </c>
    </row>
    <row r="213" spans="1:8" ht="21.1" x14ac:dyDescent="0.35">
      <c r="A213" s="81"/>
      <c r="B213" s="29" t="s">
        <v>87</v>
      </c>
      <c r="C213" s="29" t="s">
        <v>92</v>
      </c>
      <c r="E213" t="s">
        <v>91</v>
      </c>
      <c r="F213" t="str">
        <f t="shared" si="0"/>
        <v xml:space="preserve">     Entre 50 y 100 SMLMV </v>
      </c>
    </row>
    <row r="214" spans="1:8" ht="21.1" x14ac:dyDescent="0.35">
      <c r="A214" s="81"/>
      <c r="B214" s="29" t="s">
        <v>87</v>
      </c>
      <c r="C214" s="29" t="s">
        <v>93</v>
      </c>
      <c r="E214" t="s">
        <v>92</v>
      </c>
      <c r="F214" t="str">
        <f t="shared" si="0"/>
        <v xml:space="preserve">     Entre 100 y 500 SMLMV </v>
      </c>
    </row>
    <row r="215" spans="1:8" ht="21.1" x14ac:dyDescent="0.35">
      <c r="A215" s="81"/>
      <c r="B215" s="29" t="s">
        <v>55</v>
      </c>
      <c r="C215" s="29" t="s">
        <v>94</v>
      </c>
      <c r="E215" t="s">
        <v>93</v>
      </c>
      <c r="F215" t="str">
        <f t="shared" si="0"/>
        <v xml:space="preserve">     Mayor a 500 SMLMV </v>
      </c>
    </row>
    <row r="216" spans="1:8" ht="21.1" x14ac:dyDescent="0.35">
      <c r="A216" s="81"/>
      <c r="B216" s="29" t="s">
        <v>55</v>
      </c>
      <c r="C216" s="29" t="s">
        <v>95</v>
      </c>
      <c r="D216" t="s">
        <v>55</v>
      </c>
      <c r="F216" t="str">
        <f t="shared" si="0"/>
        <v>Pérdida Reputacional</v>
      </c>
    </row>
    <row r="217" spans="1:8" ht="21.1" x14ac:dyDescent="0.35">
      <c r="A217" s="81"/>
      <c r="B217" s="29" t="s">
        <v>55</v>
      </c>
      <c r="C217" s="29" t="s">
        <v>97</v>
      </c>
      <c r="E217" t="s">
        <v>94</v>
      </c>
      <c r="F217" t="str">
        <f t="shared" si="0"/>
        <v xml:space="preserve">     El riesgo afecta la imagen de alguna área de la organización</v>
      </c>
    </row>
    <row r="218" spans="1:8" ht="21.1" x14ac:dyDescent="0.35">
      <c r="A218" s="81"/>
      <c r="B218" s="29" t="s">
        <v>55</v>
      </c>
      <c r="C218" s="29" t="s">
        <v>96</v>
      </c>
      <c r="E218" t="s">
        <v>95</v>
      </c>
      <c r="F218" t="str">
        <f t="shared" si="0"/>
        <v xml:space="preserve">     El riesgo afecta la imagen de la entidad internamente, de conocimiento general, nivel interno, de junta dircetiva y accionistas y/o de provedores</v>
      </c>
    </row>
    <row r="219" spans="1:8" ht="21.1" x14ac:dyDescent="0.35">
      <c r="A219" s="81"/>
      <c r="B219" s="29" t="s">
        <v>55</v>
      </c>
      <c r="C219" s="29" t="s">
        <v>110</v>
      </c>
      <c r="E219" t="s">
        <v>97</v>
      </c>
      <c r="F219" t="str">
        <f t="shared" si="0"/>
        <v xml:space="preserve">     El riesgo afecta la imagen de la entidad con algunos usuarios de relevancia frente al logro de los objetivos</v>
      </c>
    </row>
    <row r="220" spans="1:8" x14ac:dyDescent="0.25">
      <c r="A220" s="81"/>
      <c r="B220" s="30"/>
      <c r="C220" s="30"/>
      <c r="E220" t="s">
        <v>96</v>
      </c>
      <c r="F220" t="str">
        <f t="shared" si="0"/>
        <v xml:space="preserve">     El riesgo afecta la imagen de de la entidad con efecto publicitario sostenido a nivel de sector administrativo, nivel departamental o municipal</v>
      </c>
    </row>
    <row r="221" spans="1:8" x14ac:dyDescent="0.25">
      <c r="A221" s="81"/>
      <c r="B221" s="30" t="e" cm="1">
        <f t="array" aca="1" ref="B221" ca="1">_xlfn.UNIQUE(Tabla1[[#All],[Criterios]])</f>
        <v>#NAME?</v>
      </c>
      <c r="C221" s="30"/>
      <c r="E221" t="s">
        <v>110</v>
      </c>
      <c r="F221" t="str">
        <f t="shared" si="0"/>
        <v xml:space="preserve">     El riesgo afecta la imagen de la entidad a nivel nacional, con efecto publicitarios sostenible a nivel país</v>
      </c>
    </row>
    <row r="222" spans="1:8" x14ac:dyDescent="0.25">
      <c r="A222" s="81"/>
      <c r="B222" s="30"/>
      <c r="C222" s="30"/>
    </row>
    <row r="223" spans="1:8" x14ac:dyDescent="0.25">
      <c r="B223" s="30"/>
      <c r="C223" s="30"/>
      <c r="F223" s="33" t="s">
        <v>129</v>
      </c>
    </row>
    <row r="224" spans="1:8" x14ac:dyDescent="0.25">
      <c r="B224" s="20"/>
      <c r="C224" s="20"/>
      <c r="F224" s="33" t="s">
        <v>130</v>
      </c>
    </row>
    <row r="225" spans="2:4" x14ac:dyDescent="0.25">
      <c r="B225" s="20"/>
      <c r="C225" s="20"/>
    </row>
    <row r="226" spans="2:4" x14ac:dyDescent="0.25">
      <c r="B226" s="20"/>
      <c r="C226" s="20"/>
    </row>
    <row r="227" spans="2:4" x14ac:dyDescent="0.25">
      <c r="B227" s="20" t="s">
        <v>199</v>
      </c>
      <c r="C227" s="20"/>
      <c r="D227" s="20"/>
    </row>
    <row r="228" spans="2:4" x14ac:dyDescent="0.25">
      <c r="B228" t="s">
        <v>85</v>
      </c>
      <c r="C228" s="20" t="s">
        <v>127</v>
      </c>
      <c r="D228" s="31" t="s">
        <v>200</v>
      </c>
    </row>
    <row r="229" spans="2:4" x14ac:dyDescent="0.25">
      <c r="B229" s="126" t="s">
        <v>202</v>
      </c>
      <c r="C229" s="20" t="s">
        <v>192</v>
      </c>
      <c r="D229" s="124" t="s">
        <v>202</v>
      </c>
    </row>
    <row r="230" spans="2:4" x14ac:dyDescent="0.25">
      <c r="B230" s="126" t="s">
        <v>202</v>
      </c>
      <c r="C230" s="20" t="s">
        <v>193</v>
      </c>
      <c r="D230" s="125" t="s">
        <v>192</v>
      </c>
    </row>
    <row r="231" spans="2:4" x14ac:dyDescent="0.25">
      <c r="B231" s="126" t="s">
        <v>202</v>
      </c>
      <c r="C231" s="20" t="s">
        <v>194</v>
      </c>
      <c r="D231" s="125" t="s">
        <v>193</v>
      </c>
    </row>
    <row r="232" spans="2:4" x14ac:dyDescent="0.25">
      <c r="B232" s="126" t="s">
        <v>203</v>
      </c>
      <c r="C232" s="20" t="s">
        <v>195</v>
      </c>
      <c r="D232" s="125" t="s">
        <v>194</v>
      </c>
    </row>
    <row r="233" spans="2:4" x14ac:dyDescent="0.25">
      <c r="B233" s="126" t="s">
        <v>203</v>
      </c>
      <c r="C233" s="20" t="s">
        <v>196</v>
      </c>
      <c r="D233" s="124" t="s">
        <v>203</v>
      </c>
    </row>
    <row r="234" spans="2:4" x14ac:dyDescent="0.25">
      <c r="B234" s="126" t="s">
        <v>203</v>
      </c>
      <c r="C234" s="20" t="s">
        <v>197</v>
      </c>
      <c r="D234" s="125" t="s">
        <v>195</v>
      </c>
    </row>
    <row r="235" spans="2:4" x14ac:dyDescent="0.25">
      <c r="B235" s="126" t="s">
        <v>203</v>
      </c>
      <c r="C235" s="20" t="s">
        <v>198</v>
      </c>
      <c r="D235" s="125" t="s">
        <v>196</v>
      </c>
    </row>
    <row r="236" spans="2:4" x14ac:dyDescent="0.25">
      <c r="D236" s="125" t="s">
        <v>197</v>
      </c>
    </row>
    <row r="237" spans="2:4" x14ac:dyDescent="0.25">
      <c r="D237" s="125" t="s">
        <v>198</v>
      </c>
    </row>
    <row r="238" spans="2:4" x14ac:dyDescent="0.25">
      <c r="D238" s="124" t="s">
        <v>201</v>
      </c>
    </row>
  </sheetData>
  <mergeCells count="1">
    <mergeCell ref="B1:D1"/>
  </mergeCells>
  <dataValidations count="1">
    <dataValidation type="list" allowBlank="1" showInputMessage="1" showErrorMessage="1" sqref="G21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F4" sqref="F4:F6"/>
    </sheetView>
  </sheetViews>
  <sheetFormatPr baseColWidth="10" defaultColWidth="14.375" defaultRowHeight="13.6" x14ac:dyDescent="0.25"/>
  <cols>
    <col min="1" max="2" width="14.375" style="86"/>
    <col min="3" max="3" width="17" style="86" customWidth="1"/>
    <col min="4" max="4" width="14.375" style="86"/>
    <col min="5" max="5" width="46" style="86" customWidth="1"/>
    <col min="6" max="16384" width="14.375" style="86"/>
  </cols>
  <sheetData>
    <row r="1" spans="2:6" ht="23.95" customHeight="1" thickBot="1" x14ac:dyDescent="0.3">
      <c r="B1" s="373" t="s">
        <v>204</v>
      </c>
      <c r="C1" s="374"/>
      <c r="D1" s="374"/>
      <c r="E1" s="374"/>
      <c r="F1" s="375"/>
    </row>
    <row r="2" spans="2:6" ht="17" thickBot="1" x14ac:dyDescent="0.35">
      <c r="B2" s="87"/>
      <c r="C2" s="87"/>
      <c r="D2" s="87"/>
      <c r="E2" s="87"/>
      <c r="F2" s="87"/>
    </row>
    <row r="3" spans="2:6" ht="16.3" thickBot="1" x14ac:dyDescent="0.3">
      <c r="B3" s="377" t="s">
        <v>62</v>
      </c>
      <c r="C3" s="378"/>
      <c r="D3" s="378"/>
      <c r="E3" s="99" t="s">
        <v>63</v>
      </c>
      <c r="F3" s="100" t="s">
        <v>64</v>
      </c>
    </row>
    <row r="4" spans="2:6" ht="31.25" x14ac:dyDescent="0.25">
      <c r="B4" s="379" t="s">
        <v>65</v>
      </c>
      <c r="C4" s="381" t="s">
        <v>12</v>
      </c>
      <c r="D4" s="88" t="s">
        <v>13</v>
      </c>
      <c r="E4" s="89" t="s">
        <v>66</v>
      </c>
      <c r="F4" s="90">
        <v>0.25</v>
      </c>
    </row>
    <row r="5" spans="2:6" ht="46.9" x14ac:dyDescent="0.25">
      <c r="B5" s="380"/>
      <c r="C5" s="382"/>
      <c r="D5" s="91" t="s">
        <v>14</v>
      </c>
      <c r="E5" s="92" t="s">
        <v>67</v>
      </c>
      <c r="F5" s="93">
        <v>0.15</v>
      </c>
    </row>
    <row r="6" spans="2:6" ht="46.9" x14ac:dyDescent="0.25">
      <c r="B6" s="380"/>
      <c r="C6" s="382"/>
      <c r="D6" s="91" t="s">
        <v>15</v>
      </c>
      <c r="E6" s="92" t="s">
        <v>68</v>
      </c>
      <c r="F6" s="93">
        <v>0.1</v>
      </c>
    </row>
    <row r="7" spans="2:6" ht="62.5" x14ac:dyDescent="0.25">
      <c r="B7" s="380"/>
      <c r="C7" s="382" t="s">
        <v>16</v>
      </c>
      <c r="D7" s="91" t="s">
        <v>9</v>
      </c>
      <c r="E7" s="92" t="s">
        <v>69</v>
      </c>
      <c r="F7" s="93">
        <v>0.25</v>
      </c>
    </row>
    <row r="8" spans="2:6" ht="31.25" x14ac:dyDescent="0.25">
      <c r="B8" s="380"/>
      <c r="C8" s="382"/>
      <c r="D8" s="91" t="s">
        <v>8</v>
      </c>
      <c r="E8" s="92" t="s">
        <v>70</v>
      </c>
      <c r="F8" s="93">
        <v>0.15</v>
      </c>
    </row>
    <row r="9" spans="2:6" ht="46.9" x14ac:dyDescent="0.25">
      <c r="B9" s="380" t="s">
        <v>144</v>
      </c>
      <c r="C9" s="382" t="s">
        <v>17</v>
      </c>
      <c r="D9" s="91" t="s">
        <v>18</v>
      </c>
      <c r="E9" s="92" t="s">
        <v>71</v>
      </c>
      <c r="F9" s="94" t="s">
        <v>72</v>
      </c>
    </row>
    <row r="10" spans="2:6" ht="46.9" x14ac:dyDescent="0.25">
      <c r="B10" s="380"/>
      <c r="C10" s="382"/>
      <c r="D10" s="91" t="s">
        <v>19</v>
      </c>
      <c r="E10" s="92" t="s">
        <v>73</v>
      </c>
      <c r="F10" s="94" t="s">
        <v>72</v>
      </c>
    </row>
    <row r="11" spans="2:6" ht="46.9" x14ac:dyDescent="0.25">
      <c r="B11" s="380"/>
      <c r="C11" s="382" t="s">
        <v>20</v>
      </c>
      <c r="D11" s="91" t="s">
        <v>21</v>
      </c>
      <c r="E11" s="92" t="s">
        <v>74</v>
      </c>
      <c r="F11" s="94" t="s">
        <v>72</v>
      </c>
    </row>
    <row r="12" spans="2:6" ht="46.9" x14ac:dyDescent="0.25">
      <c r="B12" s="380"/>
      <c r="C12" s="382"/>
      <c r="D12" s="91" t="s">
        <v>22</v>
      </c>
      <c r="E12" s="92" t="s">
        <v>75</v>
      </c>
      <c r="F12" s="94" t="s">
        <v>72</v>
      </c>
    </row>
    <row r="13" spans="2:6" ht="31.25" x14ac:dyDescent="0.25">
      <c r="B13" s="380"/>
      <c r="C13" s="382" t="s">
        <v>23</v>
      </c>
      <c r="D13" s="91" t="s">
        <v>111</v>
      </c>
      <c r="E13" s="92" t="s">
        <v>114</v>
      </c>
      <c r="F13" s="94" t="s">
        <v>72</v>
      </c>
    </row>
    <row r="14" spans="2:6" ht="16.3" thickBot="1" x14ac:dyDescent="0.3">
      <c r="B14" s="383"/>
      <c r="C14" s="384"/>
      <c r="D14" s="95" t="s">
        <v>112</v>
      </c>
      <c r="E14" s="96" t="s">
        <v>113</v>
      </c>
      <c r="F14" s="97" t="s">
        <v>72</v>
      </c>
    </row>
    <row r="15" spans="2:6" ht="49.75" customHeight="1" x14ac:dyDescent="0.25">
      <c r="B15" s="376" t="s">
        <v>141</v>
      </c>
      <c r="C15" s="376"/>
      <c r="D15" s="376"/>
      <c r="E15" s="376"/>
      <c r="F15" s="376"/>
    </row>
    <row r="16" spans="2:6" ht="27" customHeight="1" x14ac:dyDescent="0.25">
      <c r="B16" s="9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D1" zoomScaleNormal="100" workbookViewId="0">
      <selection activeCell="D27" sqref="D27"/>
    </sheetView>
  </sheetViews>
  <sheetFormatPr baseColWidth="10" defaultRowHeight="14.3" x14ac:dyDescent="0.25"/>
  <cols>
    <col min="1" max="1" width="78.375" customWidth="1"/>
    <col min="3" max="3" width="32" bestFit="1" customWidth="1"/>
    <col min="4" max="4" width="119.375" bestFit="1" customWidth="1"/>
    <col min="5" max="5" width="81" customWidth="1"/>
  </cols>
  <sheetData>
    <row r="1" spans="1:5" ht="14.95" thickBot="1" x14ac:dyDescent="0.3">
      <c r="A1" s="121" t="s">
        <v>174</v>
      </c>
      <c r="D1" s="385" t="s">
        <v>175</v>
      </c>
      <c r="E1" s="386"/>
    </row>
    <row r="2" spans="1:5" x14ac:dyDescent="0.25">
      <c r="A2" s="130" t="s">
        <v>246</v>
      </c>
      <c r="D2" s="387" t="s">
        <v>176</v>
      </c>
      <c r="E2" s="138" t="s">
        <v>266</v>
      </c>
    </row>
    <row r="3" spans="1:5" x14ac:dyDescent="0.25">
      <c r="A3" s="131" t="s">
        <v>247</v>
      </c>
      <c r="D3" s="388"/>
      <c r="E3" s="139" t="s">
        <v>267</v>
      </c>
    </row>
    <row r="4" spans="1:5" x14ac:dyDescent="0.25">
      <c r="A4" s="132" t="s">
        <v>248</v>
      </c>
      <c r="D4" s="388"/>
      <c r="E4" s="139" t="s">
        <v>268</v>
      </c>
    </row>
    <row r="5" spans="1:5" x14ac:dyDescent="0.25">
      <c r="A5" s="133" t="s">
        <v>249</v>
      </c>
      <c r="D5" s="389"/>
      <c r="E5" s="139" t="s">
        <v>269</v>
      </c>
    </row>
    <row r="6" spans="1:5" ht="28.55" x14ac:dyDescent="0.25">
      <c r="A6" s="131" t="s">
        <v>250</v>
      </c>
      <c r="D6" s="387" t="s">
        <v>177</v>
      </c>
      <c r="E6" s="139" t="s">
        <v>243</v>
      </c>
    </row>
    <row r="7" spans="1:5" ht="28.55" x14ac:dyDescent="0.25">
      <c r="A7" s="131" t="s">
        <v>251</v>
      </c>
      <c r="D7" s="388"/>
      <c r="E7" s="139" t="s">
        <v>270</v>
      </c>
    </row>
    <row r="8" spans="1:5" x14ac:dyDescent="0.25">
      <c r="A8" s="134" t="s">
        <v>252</v>
      </c>
      <c r="D8" s="388"/>
      <c r="E8" s="139" t="s">
        <v>242</v>
      </c>
    </row>
    <row r="9" spans="1:5" x14ac:dyDescent="0.25">
      <c r="A9" s="134" t="s">
        <v>253</v>
      </c>
      <c r="D9" s="387" t="s">
        <v>178</v>
      </c>
      <c r="E9" s="139" t="s">
        <v>271</v>
      </c>
    </row>
    <row r="10" spans="1:5" x14ac:dyDescent="0.25">
      <c r="A10" s="135" t="s">
        <v>254</v>
      </c>
      <c r="D10" s="388"/>
      <c r="E10" s="139" t="s">
        <v>272</v>
      </c>
    </row>
    <row r="11" spans="1:5" x14ac:dyDescent="0.25">
      <c r="A11" s="134" t="s">
        <v>255</v>
      </c>
      <c r="D11" s="387" t="s">
        <v>179</v>
      </c>
      <c r="E11" s="139" t="s">
        <v>244</v>
      </c>
    </row>
    <row r="12" spans="1:5" x14ac:dyDescent="0.25">
      <c r="A12" s="136" t="s">
        <v>256</v>
      </c>
      <c r="D12" s="388"/>
      <c r="E12" s="139" t="s">
        <v>273</v>
      </c>
    </row>
    <row r="13" spans="1:5" x14ac:dyDescent="0.25">
      <c r="A13" s="131" t="s">
        <v>257</v>
      </c>
      <c r="D13" s="389"/>
      <c r="E13" s="139" t="s">
        <v>274</v>
      </c>
    </row>
    <row r="14" spans="1:5" x14ac:dyDescent="0.25">
      <c r="A14" s="134" t="s">
        <v>258</v>
      </c>
      <c r="E14" s="139" t="s">
        <v>275</v>
      </c>
    </row>
    <row r="15" spans="1:5" x14ac:dyDescent="0.25">
      <c r="A15" s="131" t="s">
        <v>259</v>
      </c>
      <c r="D15" s="122" t="s">
        <v>183</v>
      </c>
      <c r="E15" s="139" t="s">
        <v>245</v>
      </c>
    </row>
    <row r="16" spans="1:5" x14ac:dyDescent="0.25">
      <c r="A16" s="131" t="s">
        <v>260</v>
      </c>
      <c r="D16" s="123" t="s">
        <v>184</v>
      </c>
      <c r="E16" s="139" t="s">
        <v>239</v>
      </c>
    </row>
    <row r="17" spans="1:7" x14ac:dyDescent="0.25">
      <c r="A17" s="136" t="s">
        <v>261</v>
      </c>
      <c r="D17" s="123" t="s">
        <v>185</v>
      </c>
      <c r="E17" s="139" t="s">
        <v>240</v>
      </c>
    </row>
    <row r="18" spans="1:7" x14ac:dyDescent="0.25">
      <c r="A18" s="133" t="s">
        <v>262</v>
      </c>
      <c r="D18" s="123" t="s">
        <v>186</v>
      </c>
      <c r="E18" s="139" t="s">
        <v>238</v>
      </c>
    </row>
    <row r="19" spans="1:7" ht="28.55" x14ac:dyDescent="0.25">
      <c r="A19" s="134" t="s">
        <v>263</v>
      </c>
      <c r="D19" s="123" t="s">
        <v>187</v>
      </c>
      <c r="E19" s="139" t="s">
        <v>276</v>
      </c>
    </row>
    <row r="20" spans="1:7" x14ac:dyDescent="0.25">
      <c r="A20" s="135" t="s">
        <v>245</v>
      </c>
      <c r="D20" s="123" t="s">
        <v>188</v>
      </c>
      <c r="E20" s="139" t="s">
        <v>241</v>
      </c>
    </row>
    <row r="21" spans="1:7" x14ac:dyDescent="0.25">
      <c r="A21" s="131" t="s">
        <v>264</v>
      </c>
      <c r="D21" s="123" t="s">
        <v>189</v>
      </c>
      <c r="E21" s="139" t="s">
        <v>277</v>
      </c>
    </row>
    <row r="22" spans="1:7" ht="14.95" thickBot="1" x14ac:dyDescent="0.3">
      <c r="A22" s="137" t="s">
        <v>265</v>
      </c>
      <c r="D22" s="123" t="s">
        <v>190</v>
      </c>
      <c r="E22" s="139" t="s">
        <v>278</v>
      </c>
    </row>
    <row r="23" spans="1:7" x14ac:dyDescent="0.25">
      <c r="A23" s="127"/>
      <c r="E23" s="139" t="s">
        <v>279</v>
      </c>
    </row>
    <row r="24" spans="1:7" x14ac:dyDescent="0.25">
      <c r="A24" s="122" t="s">
        <v>191</v>
      </c>
      <c r="E24" s="139" t="s">
        <v>280</v>
      </c>
    </row>
    <row r="25" spans="1:7" ht="21.1" x14ac:dyDescent="0.25">
      <c r="A25" s="123" t="s">
        <v>184</v>
      </c>
      <c r="B25" s="28"/>
      <c r="E25" s="139" t="s">
        <v>281</v>
      </c>
    </row>
    <row r="26" spans="1:7" ht="21.1" x14ac:dyDescent="0.35">
      <c r="A26" s="123" t="s">
        <v>185</v>
      </c>
      <c r="B26" s="29"/>
      <c r="E26" s="139" t="s">
        <v>282</v>
      </c>
      <c r="F26" t="s">
        <v>87</v>
      </c>
      <c r="G26" t="str">
        <f ca="1">IF(NOT(ISERROR(MATCH(F26,_xlfn.ANCHORARRAY(A37),0))),E39&amp;"Por favor no seleccionar los criterios de impacto",F26)</f>
        <v>Afectación Económica o presupuestal</v>
      </c>
    </row>
    <row r="27" spans="1:7" ht="21.75" thickBot="1" x14ac:dyDescent="0.4">
      <c r="A27" s="123" t="s">
        <v>186</v>
      </c>
      <c r="B27" s="29"/>
      <c r="E27" s="140" t="s">
        <v>283</v>
      </c>
    </row>
    <row r="28" spans="1:7" ht="21.1" x14ac:dyDescent="0.35">
      <c r="A28" s="123" t="s">
        <v>187</v>
      </c>
      <c r="B28" s="29"/>
    </row>
    <row r="29" spans="1:7" ht="21.1" x14ac:dyDescent="0.35">
      <c r="A29" s="123" t="s">
        <v>188</v>
      </c>
      <c r="B29" s="29"/>
    </row>
    <row r="30" spans="1:7" ht="21.1" x14ac:dyDescent="0.35">
      <c r="A30" s="123" t="s">
        <v>189</v>
      </c>
      <c r="B30" s="29"/>
    </row>
    <row r="31" spans="1:7" ht="21.1" x14ac:dyDescent="0.35">
      <c r="A31" s="123" t="s">
        <v>190</v>
      </c>
      <c r="B31" s="29"/>
    </row>
    <row r="32" spans="1:7" ht="21.1" x14ac:dyDescent="0.35">
      <c r="A32" s="29"/>
      <c r="B32" s="29"/>
    </row>
    <row r="33" spans="1:2" ht="21.1" x14ac:dyDescent="0.35">
      <c r="A33" s="29"/>
      <c r="B33" s="29"/>
    </row>
    <row r="34" spans="1:2" ht="21.1" x14ac:dyDescent="0.35">
      <c r="A34" s="29"/>
      <c r="B34" s="29"/>
    </row>
    <row r="35" spans="1:2" ht="21.1" x14ac:dyDescent="0.35">
      <c r="A35" s="29"/>
      <c r="B35" s="29"/>
    </row>
    <row r="36" spans="1:2" x14ac:dyDescent="0.25">
      <c r="A36" s="30"/>
      <c r="B36" s="30"/>
    </row>
  </sheetData>
  <mergeCells count="5">
    <mergeCell ref="D1:E1"/>
    <mergeCell ref="D2:D5"/>
    <mergeCell ref="D6:D8"/>
    <mergeCell ref="D9:D10"/>
    <mergeCell ref="D11:D13"/>
  </mergeCells>
  <dataValidations count="1">
    <dataValidation type="list" allowBlank="1" showInputMessage="1" showErrorMessage="1" sqref="F26">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B20" sqref="B20"/>
    </sheetView>
  </sheetViews>
  <sheetFormatPr baseColWidth="10" defaultRowHeight="14.3" x14ac:dyDescent="0.25"/>
  <sheetData>
    <row r="2" spans="2:5" x14ac:dyDescent="0.25">
      <c r="B2" t="s">
        <v>30</v>
      </c>
      <c r="E2" t="s">
        <v>117</v>
      </c>
    </row>
    <row r="3" spans="2:5" x14ac:dyDescent="0.25">
      <c r="B3" t="s">
        <v>31</v>
      </c>
      <c r="E3" t="s">
        <v>116</v>
      </c>
    </row>
    <row r="4" spans="2:5" x14ac:dyDescent="0.25">
      <c r="B4" t="s">
        <v>121</v>
      </c>
      <c r="E4" t="s">
        <v>118</v>
      </c>
    </row>
    <row r="5" spans="2:5" x14ac:dyDescent="0.25">
      <c r="B5" t="s">
        <v>120</v>
      </c>
    </row>
    <row r="8" spans="2:5" x14ac:dyDescent="0.25">
      <c r="B8" t="s">
        <v>83</v>
      </c>
    </row>
    <row r="9" spans="2:5" x14ac:dyDescent="0.25">
      <c r="B9" t="s">
        <v>39</v>
      </c>
    </row>
    <row r="10" spans="2:5" x14ac:dyDescent="0.25">
      <c r="B10" t="s">
        <v>40</v>
      </c>
    </row>
    <row r="11" spans="2:5" x14ac:dyDescent="0.25">
      <c r="B11" t="s">
        <v>210</v>
      </c>
    </row>
    <row r="13" spans="2:5" x14ac:dyDescent="0.25">
      <c r="B13" t="s">
        <v>211</v>
      </c>
    </row>
    <row r="14" spans="2:5" x14ac:dyDescent="0.25">
      <c r="B14" t="s">
        <v>212</v>
      </c>
    </row>
    <row r="15" spans="2:5" x14ac:dyDescent="0.25">
      <c r="B15" t="s">
        <v>213</v>
      </c>
    </row>
    <row r="16" spans="2:5" x14ac:dyDescent="0.25">
      <c r="B16" t="s">
        <v>214</v>
      </c>
    </row>
    <row r="17" spans="2:2" x14ac:dyDescent="0.25">
      <c r="B17" t="s">
        <v>215</v>
      </c>
    </row>
    <row r="18" spans="2:2" x14ac:dyDescent="0.25">
      <c r="B18" t="s">
        <v>216</v>
      </c>
    </row>
    <row r="19" spans="2:2" x14ac:dyDescent="0.25">
      <c r="B19" t="s">
        <v>217</v>
      </c>
    </row>
  </sheetData>
  <sortState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cp:lastPrinted>2020-05-13T01:12:22Z</cp:lastPrinted>
  <dcterms:created xsi:type="dcterms:W3CDTF">2020-03-24T23:12:47Z</dcterms:created>
  <dcterms:modified xsi:type="dcterms:W3CDTF">2023-11-27T15:47:38Z</dcterms:modified>
</cp:coreProperties>
</file>